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G17" i="18"/>
  <c r="H17"/>
  <c r="M13"/>
  <c r="N13"/>
  <c r="O13"/>
  <c r="P13"/>
  <c r="E14"/>
  <c r="F14"/>
  <c r="G14"/>
  <c r="H14"/>
  <c r="I14"/>
  <c r="J14"/>
  <c r="O14" s="1"/>
  <c r="K14"/>
  <c r="L14"/>
  <c r="Q14"/>
  <c r="R14"/>
  <c r="M15"/>
  <c r="N15"/>
  <c r="O15"/>
  <c r="P15"/>
  <c r="M16"/>
  <c r="N16"/>
  <c r="O16"/>
  <c r="P16"/>
  <c r="E17"/>
  <c r="F17"/>
  <c r="I17"/>
  <c r="J17"/>
  <c r="K17"/>
  <c r="L17"/>
  <c r="L12" s="1"/>
  <c r="Q17"/>
  <c r="R17"/>
  <c r="M18"/>
  <c r="M17" s="1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E25"/>
  <c r="F25"/>
  <c r="F12" s="1"/>
  <c r="G25"/>
  <c r="G12" s="1"/>
  <c r="H25"/>
  <c r="I25"/>
  <c r="J25"/>
  <c r="N25" s="1"/>
  <c r="K25"/>
  <c r="L25"/>
  <c r="Q25"/>
  <c r="R25"/>
  <c r="M26"/>
  <c r="M25" s="1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1"/>
  <c r="N31"/>
  <c r="O31"/>
  <c r="P31"/>
  <c r="M33"/>
  <c r="N33"/>
  <c r="O33"/>
  <c r="P33"/>
  <c r="M34"/>
  <c r="N34"/>
  <c r="O34"/>
  <c r="P34"/>
  <c r="E35"/>
  <c r="F35"/>
  <c r="F32"/>
  <c r="G35"/>
  <c r="G32" s="1"/>
  <c r="G10" s="1"/>
  <c r="H35"/>
  <c r="H32" s="1"/>
  <c r="H10" s="1"/>
  <c r="I35"/>
  <c r="I32" s="1"/>
  <c r="I10" s="1"/>
  <c r="J35"/>
  <c r="N35" s="1"/>
  <c r="K35"/>
  <c r="K32" s="1"/>
  <c r="K10" s="1"/>
  <c r="L35"/>
  <c r="Q35"/>
  <c r="Q32" s="1"/>
  <c r="Q10" s="1"/>
  <c r="R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M45"/>
  <c r="N45"/>
  <c r="O45"/>
  <c r="P45"/>
  <c r="E46"/>
  <c r="F46"/>
  <c r="G46"/>
  <c r="H46"/>
  <c r="I46"/>
  <c r="J46"/>
  <c r="O46" s="1"/>
  <c r="K46"/>
  <c r="L46"/>
  <c r="Q46"/>
  <c r="R46"/>
  <c r="M47"/>
  <c r="N47"/>
  <c r="O47"/>
  <c r="P47"/>
  <c r="M48"/>
  <c r="N48"/>
  <c r="O48"/>
  <c r="P48"/>
  <c r="M49"/>
  <c r="N49"/>
  <c r="O49"/>
  <c r="P49"/>
  <c r="L32"/>
  <c r="L10"/>
  <c r="N14"/>
  <c r="O35"/>
  <c r="P35"/>
  <c r="R32"/>
  <c r="R10" s="1"/>
  <c r="E32"/>
  <c r="E10" s="1"/>
  <c r="F10"/>
  <c r="Q12"/>
  <c r="R12"/>
  <c r="R11" s="1"/>
  <c r="M35"/>
  <c r="P25"/>
  <c r="J12"/>
  <c r="P17"/>
  <c r="M46"/>
  <c r="M32"/>
  <c r="H12"/>
  <c r="H9" s="1"/>
  <c r="M14"/>
  <c r="P14"/>
  <c r="F9" l="1"/>
  <c r="F8" s="1"/>
  <c r="F11"/>
  <c r="L11"/>
  <c r="L9"/>
  <c r="L8" s="1"/>
  <c r="Q11"/>
  <c r="M10"/>
  <c r="P46"/>
  <c r="R9"/>
  <c r="R8" s="1"/>
  <c r="O17"/>
  <c r="P12"/>
  <c r="K12"/>
  <c r="K11" s="1"/>
  <c r="H8"/>
  <c r="O25"/>
  <c r="I12"/>
  <c r="I11" s="1"/>
  <c r="E12"/>
  <c r="N12" s="1"/>
  <c r="M12"/>
  <c r="H11"/>
  <c r="K9"/>
  <c r="K8" s="1"/>
  <c r="I9"/>
  <c r="I8" s="1"/>
  <c r="E11"/>
  <c r="E9"/>
  <c r="E8" s="1"/>
  <c r="M11"/>
  <c r="M9"/>
  <c r="M8" s="1"/>
  <c r="G9"/>
  <c r="G8" s="1"/>
  <c r="G11"/>
  <c r="N46"/>
  <c r="J32"/>
  <c r="J11" s="1"/>
  <c r="O12"/>
  <c r="J9"/>
  <c r="Q9"/>
  <c r="Q8" s="1"/>
  <c r="N17"/>
  <c r="O9" l="1"/>
  <c r="N9"/>
  <c r="P9"/>
  <c r="N11"/>
  <c r="O11"/>
  <c r="P11"/>
  <c r="J10"/>
  <c r="N32"/>
  <c r="O32"/>
  <c r="P32"/>
  <c r="N10" l="1"/>
  <c r="O10"/>
  <c r="P10"/>
  <c r="J8"/>
  <c r="P8" l="1"/>
  <c r="O8"/>
  <c r="N8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<sst xmlns="http://schemas.openxmlformats.org/spreadsheetml/2006/main" count="74" uniqueCount="62">
  <si>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</si>
  <si>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</si>
  <si>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</si>
  <si>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</si>
  <si>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</si>
  <si>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</si>
  <si>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</si>
  <si>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</si>
  <si>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</si>
  <si>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</si>
  <si>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</si>
  <si>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</si>
  <si>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</si>
  <si>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</si>
  <si>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</si>
  <si>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</si>
  <si>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</si>
  <si>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</si>
  <si>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</si>
  <si>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</si>
  <si>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</si>
  <si>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</si>
  <si>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</si>
  <si>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</si>
  <si>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</si>
  <si>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</si>
  <si>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</si>
  <si>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</si>
  <si>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</si>
  <si>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</si>
  <si>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</si>
  <si>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</si>
  <si>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</si>
  <si>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</si>
  <si>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</si>
  <si>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</si>
  <si>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</si>
  <si>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</si>
  <si>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</si>
  <si>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</si>
  <si>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</si>
  <si>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</si>
  <si>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</si>
  <si>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</si>
  <si>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</si>
  <si>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</si>
  <si>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</si>
  <si>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</si>
  <si>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</si>
  <si>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</si>
  <si>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</si>
  <si>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</si>
  <si>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</si>
  <si>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</si>
  <si>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</si>
  <si>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</si>
  <si>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</si>
  <si>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</si>
  <si>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</si>
  <si>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</si>
  <si>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</si>
  <si>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2013년</t>
    </r>
    <r>
      <rPr>
        <b/>
        <sz val="24"/>
        <rFont val="휴먼엑스포"/>
        <family val="1"/>
        <charset val="129"/>
      </rPr>
      <t xml:space="preserve">  11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(2013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</si>
</sst>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8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5" fillId="7" borderId="0" xfId="0" applyNumberFormat="1" applyFont="1" applyFill="1" applyAlignment="1" applyProtection="1">
      <alignment horizontal="center" vertical="center"/>
      <protection locked="0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20" fillId="6" borderId="22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5" borderId="23" xfId="0" applyNumberFormat="1" applyFont="1" applyFill="1" applyBorder="1" applyAlignment="1" applyProtection="1">
      <alignment horizontal="center" vertical="center" wrapText="1"/>
    </xf>
    <xf numFmtId="3" fontId="20" fillId="5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0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5" fillId="7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9"/>
  <sheetViews>
    <sheetView tabSelected="1" zoomScale="75" zoomScaleNormal="10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2" sqref="E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3"/>
      <c r="G1" s="82" t="s">
        <v>61</v>
      </c>
      <c r="H1" s="82"/>
      <c r="I1" s="82"/>
      <c r="J1" s="82"/>
      <c r="K1" s="82"/>
      <c r="L1" s="82"/>
      <c r="M1" s="82"/>
      <c r="N1" s="82"/>
      <c r="O1" s="12"/>
      <c r="P1" s="12"/>
      <c r="Q1" s="12"/>
    </row>
    <row r="2" spans="1:18" s="10" customFormat="1" ht="14.25" customHeight="1">
      <c r="E2" s="13"/>
      <c r="G2" s="82"/>
      <c r="H2" s="82"/>
      <c r="I2" s="82"/>
      <c r="J2" s="82"/>
      <c r="K2" s="82"/>
      <c r="L2" s="82"/>
      <c r="M2" s="82"/>
      <c r="N2" s="82"/>
      <c r="O2" s="14"/>
      <c r="P2" s="21"/>
      <c r="Q2" s="12"/>
    </row>
    <row r="3" spans="1:18" s="10" customFormat="1" ht="14.25" customHeight="1">
      <c r="E3" s="13"/>
      <c r="G3" s="43"/>
      <c r="H3" s="43"/>
      <c r="I3" s="43"/>
      <c r="J3" s="43"/>
      <c r="K3" s="43"/>
      <c r="L3" s="43"/>
      <c r="M3" s="43"/>
      <c r="N3" s="43"/>
      <c r="O3" s="14"/>
      <c r="P3" s="21"/>
      <c r="Q3" s="12"/>
    </row>
    <row r="4" spans="1:18" s="10" customFormat="1" ht="20.25" customHeight="1">
      <c r="A4" s="15"/>
      <c r="B4" s="60"/>
      <c r="C4" s="60"/>
      <c r="D4" s="11"/>
      <c r="L4" s="21"/>
      <c r="M4" s="20"/>
      <c r="N4" s="20"/>
      <c r="O4" s="20"/>
      <c r="P4" s="21"/>
      <c r="Q4" s="12"/>
    </row>
    <row r="5" spans="1:18" ht="15.75" customHeight="1">
      <c r="N5" s="1"/>
      <c r="O5" s="1"/>
      <c r="P5" s="3"/>
      <c r="R5" s="22" t="s">
        <v>40</v>
      </c>
    </row>
    <row r="6" spans="1:18" s="4" customFormat="1" ht="27.75" customHeight="1">
      <c r="A6" s="44" t="s">
        <v>41</v>
      </c>
      <c r="B6" s="64"/>
      <c r="C6" s="64"/>
      <c r="D6" s="45"/>
      <c r="E6" s="46" t="s">
        <v>42</v>
      </c>
      <c r="F6" s="46"/>
      <c r="G6" s="44" t="s">
        <v>43</v>
      </c>
      <c r="H6" s="45"/>
      <c r="I6" s="44" t="s">
        <v>44</v>
      </c>
      <c r="J6" s="45"/>
      <c r="K6" s="44" t="s">
        <v>45</v>
      </c>
      <c r="L6" s="45"/>
      <c r="M6" s="46" t="s">
        <v>46</v>
      </c>
      <c r="N6" s="46" t="s">
        <v>47</v>
      </c>
      <c r="O6" s="46"/>
      <c r="P6" s="46"/>
      <c r="Q6" s="44" t="s">
        <v>48</v>
      </c>
      <c r="R6" s="45"/>
    </row>
    <row r="7" spans="1:18" s="4" customFormat="1" ht="36" customHeight="1" thickBot="1">
      <c r="A7" s="65"/>
      <c r="B7" s="66"/>
      <c r="C7" s="66"/>
      <c r="D7" s="67"/>
      <c r="E7" s="37" t="s">
        <v>49</v>
      </c>
      <c r="F7" s="37" t="s">
        <v>50</v>
      </c>
      <c r="G7" s="37" t="s">
        <v>51</v>
      </c>
      <c r="H7" s="37" t="s">
        <v>52</v>
      </c>
      <c r="I7" s="37" t="s">
        <v>51</v>
      </c>
      <c r="J7" s="37" t="s">
        <v>52</v>
      </c>
      <c r="K7" s="37" t="s">
        <v>51</v>
      </c>
      <c r="L7" s="37" t="s">
        <v>52</v>
      </c>
      <c r="M7" s="47"/>
      <c r="N7" s="38" t="s">
        <v>53</v>
      </c>
      <c r="O7" s="38" t="s">
        <v>54</v>
      </c>
      <c r="P7" s="37" t="s">
        <v>55</v>
      </c>
      <c r="Q7" s="37" t="s">
        <v>51</v>
      </c>
      <c r="R7" s="37" t="s">
        <v>52</v>
      </c>
    </row>
    <row r="8" spans="1:18" s="4" customFormat="1" ht="21.75" customHeight="1">
      <c r="A8" s="61" t="s">
        <v>56</v>
      </c>
      <c r="B8" s="68" t="s">
        <v>57</v>
      </c>
      <c r="C8" s="68"/>
      <c r="D8" s="69"/>
      <c r="E8" s="26">
        <f t="shared" ref="E8:M8" si="0">SUM(E9:E10)</f>
        <v>252860000</v>
      </c>
      <c r="F8" s="26">
        <f t="shared" si="0"/>
        <v>257751000</v>
      </c>
      <c r="G8" s="26">
        <f>SUM(G9:G10)</f>
        <v>16485989</v>
      </c>
      <c r="H8" s="26">
        <f t="shared" si="0"/>
        <v>271738678</v>
      </c>
      <c r="I8" s="26">
        <f t="shared" si="0"/>
        <v>16979633</v>
      </c>
      <c r="J8" s="26">
        <f>SUM(J9:J10)</f>
        <v>256919547</v>
      </c>
      <c r="K8" s="26">
        <f t="shared" si="0"/>
        <v>0</v>
      </c>
      <c r="L8" s="26">
        <f t="shared" si="0"/>
        <v>1927135</v>
      </c>
      <c r="M8" s="26">
        <f t="shared" si="0"/>
        <v>12891996</v>
      </c>
      <c r="N8" s="27">
        <f t="shared" ref="N8:N49" si="1">+J8/E8*100</f>
        <v>101.60545242426639</v>
      </c>
      <c r="O8" s="27">
        <f t="shared" ref="O8:O49" si="2">+J8/F8*100</f>
        <v>99.677420068205365</v>
      </c>
      <c r="P8" s="27">
        <f t="shared" ref="P8:P49" si="3">+J8/H8*100</f>
        <v>94.54655071222507</v>
      </c>
      <c r="Q8" s="26">
        <f>SUM(Q9:Q10)</f>
        <v>109678</v>
      </c>
      <c r="R8" s="26">
        <f>SUM(R9:R10)</f>
        <v>5970501</v>
      </c>
    </row>
    <row r="9" spans="1:18" s="4" customFormat="1" ht="21.75" customHeight="1">
      <c r="A9" s="62"/>
      <c r="B9" s="70" t="s">
        <v>27</v>
      </c>
      <c r="C9" s="71"/>
      <c r="D9" s="72"/>
      <c r="E9" s="16">
        <f>E12+E47+E48</f>
        <v>92460000</v>
      </c>
      <c r="F9" s="16">
        <f t="shared" ref="F9:M9" si="4">F12+F47+F48</f>
        <v>92460000</v>
      </c>
      <c r="G9" s="16">
        <f t="shared" si="4"/>
        <v>11599290</v>
      </c>
      <c r="H9" s="16">
        <f t="shared" si="4"/>
        <v>98780930</v>
      </c>
      <c r="I9" s="16">
        <f t="shared" si="4"/>
        <v>11601749</v>
      </c>
      <c r="J9" s="16">
        <f t="shared" si="4"/>
        <v>95004334</v>
      </c>
      <c r="K9" s="16">
        <f t="shared" si="4"/>
        <v>0</v>
      </c>
      <c r="L9" s="16">
        <f t="shared" si="4"/>
        <v>483971</v>
      </c>
      <c r="M9" s="16">
        <f t="shared" si="4"/>
        <v>3292625</v>
      </c>
      <c r="N9" s="17">
        <f t="shared" si="1"/>
        <v>102.75182132814189</v>
      </c>
      <c r="O9" s="17">
        <f t="shared" si="2"/>
        <v>102.75182132814189</v>
      </c>
      <c r="P9" s="17">
        <f t="shared" si="3"/>
        <v>96.176796472760486</v>
      </c>
      <c r="Q9" s="16">
        <f>Q12+Q47+Q48</f>
        <v>28798</v>
      </c>
      <c r="R9" s="16">
        <f>R12+R47+R48</f>
        <v>2220960</v>
      </c>
    </row>
    <row r="10" spans="1:18" s="4" customFormat="1" ht="21.75" customHeight="1" thickBot="1">
      <c r="A10" s="63"/>
      <c r="B10" s="73" t="s">
        <v>17</v>
      </c>
      <c r="C10" s="74"/>
      <c r="D10" s="75"/>
      <c r="E10" s="28">
        <f>E32+E49</f>
        <v>160400000</v>
      </c>
      <c r="F10" s="28">
        <f t="shared" ref="F10:M10" si="5">F32+F49</f>
        <v>165291000</v>
      </c>
      <c r="G10" s="28">
        <f t="shared" si="5"/>
        <v>4886699</v>
      </c>
      <c r="H10" s="28">
        <f t="shared" si="5"/>
        <v>172957748</v>
      </c>
      <c r="I10" s="28">
        <f t="shared" si="5"/>
        <v>5377884</v>
      </c>
      <c r="J10" s="28">
        <f t="shared" si="5"/>
        <v>161915213</v>
      </c>
      <c r="K10" s="28">
        <f t="shared" si="5"/>
        <v>0</v>
      </c>
      <c r="L10" s="28">
        <f t="shared" si="5"/>
        <v>1443164</v>
      </c>
      <c r="M10" s="28">
        <f t="shared" si="5"/>
        <v>9599371</v>
      </c>
      <c r="N10" s="29">
        <f t="shared" si="1"/>
        <v>100.94464650872818</v>
      </c>
      <c r="O10" s="29">
        <f t="shared" si="2"/>
        <v>97.957670411577155</v>
      </c>
      <c r="P10" s="29">
        <f t="shared" si="3"/>
        <v>93.615472491003999</v>
      </c>
      <c r="Q10" s="28">
        <f>Q32+Q49</f>
        <v>80880</v>
      </c>
      <c r="R10" s="28">
        <f>R32+R49</f>
        <v>3749541</v>
      </c>
    </row>
    <row r="11" spans="1:18" s="4" customFormat="1" ht="21.75" customHeight="1">
      <c r="A11" s="53" t="s">
        <v>18</v>
      </c>
      <c r="B11" s="58" t="s">
        <v>15</v>
      </c>
      <c r="C11" s="58"/>
      <c r="D11" s="59"/>
      <c r="E11" s="24">
        <f>SUM(E12,E32)</f>
        <v>251130000</v>
      </c>
      <c r="F11" s="24">
        <f t="shared" ref="F11:M11" si="6">SUM(F12,F32)</f>
        <v>256021000</v>
      </c>
      <c r="G11" s="24">
        <f t="shared" si="6"/>
        <v>16520312</v>
      </c>
      <c r="H11" s="24">
        <f t="shared" si="6"/>
        <v>259996054</v>
      </c>
      <c r="I11" s="24">
        <f t="shared" si="6"/>
        <v>16860457</v>
      </c>
      <c r="J11" s="24">
        <f t="shared" si="6"/>
        <v>255554307</v>
      </c>
      <c r="K11" s="24">
        <f t="shared" si="6"/>
        <v>0</v>
      </c>
      <c r="L11" s="24">
        <f t="shared" si="6"/>
        <v>5256</v>
      </c>
      <c r="M11" s="24">
        <f t="shared" si="6"/>
        <v>4436491</v>
      </c>
      <c r="N11" s="25">
        <f t="shared" si="1"/>
        <v>101.76175964639829</v>
      </c>
      <c r="O11" s="25">
        <f t="shared" si="2"/>
        <v>99.817713000105456</v>
      </c>
      <c r="P11" s="25">
        <f t="shared" si="3"/>
        <v>98.291609841124739</v>
      </c>
      <c r="Q11" s="24">
        <f>SUM(Q12,Q32)</f>
        <v>39491</v>
      </c>
      <c r="R11" s="24">
        <f>SUM(R12,R32)</f>
        <v>2953542</v>
      </c>
    </row>
    <row r="12" spans="1:18" s="4" customFormat="1" ht="21.75" customHeight="1">
      <c r="A12" s="54"/>
      <c r="B12" s="51" t="s">
        <v>19</v>
      </c>
      <c r="C12" s="55" t="s">
        <v>7</v>
      </c>
      <c r="D12" s="56"/>
      <c r="E12" s="6">
        <f>SUM(E13,E14,E17,E20:E24,E25)</f>
        <v>91730000</v>
      </c>
      <c r="F12" s="6">
        <f t="shared" ref="F12:M12" si="7">SUM(F13,F14,F17,F20:F24,F25)</f>
        <v>91730000</v>
      </c>
      <c r="G12" s="6">
        <f t="shared" si="7"/>
        <v>11591631</v>
      </c>
      <c r="H12" s="6">
        <f t="shared" si="7"/>
        <v>94162856</v>
      </c>
      <c r="I12" s="6">
        <f t="shared" si="7"/>
        <v>11538666</v>
      </c>
      <c r="J12" s="6">
        <f t="shared" si="7"/>
        <v>93209583</v>
      </c>
      <c r="K12" s="6">
        <f t="shared" si="7"/>
        <v>0</v>
      </c>
      <c r="L12" s="6">
        <f t="shared" si="7"/>
        <v>91</v>
      </c>
      <c r="M12" s="6">
        <f t="shared" si="7"/>
        <v>953182</v>
      </c>
      <c r="N12" s="7">
        <f t="shared" si="1"/>
        <v>101.61297612558596</v>
      </c>
      <c r="O12" s="7">
        <f t="shared" si="2"/>
        <v>101.61297612558596</v>
      </c>
      <c r="P12" s="7">
        <f t="shared" si="3"/>
        <v>98.987633722579531</v>
      </c>
      <c r="Q12" s="6">
        <f>SUM(Q13,Q14,Q17,Q20:Q24,Q25)</f>
        <v>27381</v>
      </c>
      <c r="R12" s="6">
        <f>SUM(R13,R14,R17,R20:R24,R25)</f>
        <v>1934979</v>
      </c>
    </row>
    <row r="13" spans="1:18" s="4" customFormat="1" ht="21.75" customHeight="1">
      <c r="A13" s="54"/>
      <c r="B13" s="52"/>
      <c r="C13" s="57" t="s">
        <v>20</v>
      </c>
      <c r="D13" s="56"/>
      <c r="E13" s="9">
        <v>58700000</v>
      </c>
      <c r="F13" s="9">
        <v>58700000</v>
      </c>
      <c r="G13" s="9">
        <v>10066767</v>
      </c>
      <c r="H13" s="19">
        <v>61631810</v>
      </c>
      <c r="I13" s="9">
        <v>9953809</v>
      </c>
      <c r="J13" s="19">
        <v>61307147</v>
      </c>
      <c r="K13" s="9"/>
      <c r="L13" s="19"/>
      <c r="M13" s="6">
        <f>H13-J13-L13</f>
        <v>324663</v>
      </c>
      <c r="N13" s="7">
        <f t="shared" si="1"/>
        <v>104.44147700170359</v>
      </c>
      <c r="O13" s="7">
        <f t="shared" si="2"/>
        <v>104.44147700170359</v>
      </c>
      <c r="P13" s="7">
        <f t="shared" si="3"/>
        <v>99.473221701585587</v>
      </c>
      <c r="Q13" s="9">
        <v>17862</v>
      </c>
      <c r="R13" s="19">
        <v>1700365</v>
      </c>
    </row>
    <row r="14" spans="1:18" s="4" customFormat="1" ht="21.75" customHeight="1">
      <c r="A14" s="54"/>
      <c r="B14" s="52"/>
      <c r="C14" s="51" t="s">
        <v>58</v>
      </c>
      <c r="D14" s="39" t="s">
        <v>26</v>
      </c>
      <c r="E14" s="18">
        <f t="shared" ref="E14:M14" si="8">SUM(E15:E16)</f>
        <v>5320000</v>
      </c>
      <c r="F14" s="18">
        <f t="shared" si="8"/>
        <v>5320000</v>
      </c>
      <c r="G14" s="18">
        <f t="shared" si="8"/>
        <v>575312</v>
      </c>
      <c r="H14" s="18">
        <f t="shared" si="8"/>
        <v>7034034</v>
      </c>
      <c r="I14" s="18">
        <f t="shared" si="8"/>
        <v>578311</v>
      </c>
      <c r="J14" s="18">
        <f t="shared" si="8"/>
        <v>7015145</v>
      </c>
      <c r="K14" s="18">
        <f t="shared" si="8"/>
        <v>0</v>
      </c>
      <c r="L14" s="18">
        <f t="shared" si="8"/>
        <v>91</v>
      </c>
      <c r="M14" s="18">
        <f t="shared" si="8"/>
        <v>18798</v>
      </c>
      <c r="N14" s="7">
        <f t="shared" si="1"/>
        <v>131.86362781954887</v>
      </c>
      <c r="O14" s="7">
        <f t="shared" si="2"/>
        <v>131.86362781954887</v>
      </c>
      <c r="P14" s="7">
        <f t="shared" si="3"/>
        <v>99.731462770865193</v>
      </c>
      <c r="Q14" s="18">
        <f>SUM(Q15:Q16)</f>
        <v>4883</v>
      </c>
      <c r="R14" s="18">
        <f>SUM(R15:R16)</f>
        <v>30928</v>
      </c>
    </row>
    <row r="15" spans="1:18" s="4" customFormat="1" ht="21.75" customHeight="1">
      <c r="A15" s="54"/>
      <c r="B15" s="52"/>
      <c r="C15" s="83"/>
      <c r="D15" s="40" t="s">
        <v>28</v>
      </c>
      <c r="E15" s="8">
        <v>4827000</v>
      </c>
      <c r="F15" s="8">
        <v>4827000</v>
      </c>
      <c r="G15" s="9">
        <v>564754</v>
      </c>
      <c r="H15" s="19">
        <v>6376548</v>
      </c>
      <c r="I15" s="9">
        <v>564754</v>
      </c>
      <c r="J15" s="19">
        <v>6376543</v>
      </c>
      <c r="K15" s="9"/>
      <c r="L15" s="19"/>
      <c r="M15" s="6">
        <f>H15-J15-L15</f>
        <v>5</v>
      </c>
      <c r="N15" s="7">
        <f t="shared" si="1"/>
        <v>132.10157447690077</v>
      </c>
      <c r="O15" s="7">
        <f t="shared" si="2"/>
        <v>132.10157447690077</v>
      </c>
      <c r="P15" s="7">
        <f t="shared" si="3"/>
        <v>99.999921587667799</v>
      </c>
      <c r="Q15" s="9">
        <v>4838</v>
      </c>
      <c r="R15" s="19">
        <v>29398</v>
      </c>
    </row>
    <row r="16" spans="1:18" s="4" customFormat="1" ht="21.75" customHeight="1">
      <c r="A16" s="54"/>
      <c r="B16" s="52"/>
      <c r="C16" s="84"/>
      <c r="D16" s="40" t="s">
        <v>29</v>
      </c>
      <c r="E16" s="8">
        <v>493000</v>
      </c>
      <c r="F16" s="8">
        <v>493000</v>
      </c>
      <c r="G16" s="9">
        <v>10558</v>
      </c>
      <c r="H16" s="19">
        <v>657486</v>
      </c>
      <c r="I16" s="9">
        <v>13557</v>
      </c>
      <c r="J16" s="19">
        <v>638602</v>
      </c>
      <c r="K16" s="9"/>
      <c r="L16" s="19">
        <v>91</v>
      </c>
      <c r="M16" s="6">
        <f>H16-J16-L16</f>
        <v>18793</v>
      </c>
      <c r="N16" s="7">
        <f t="shared" si="1"/>
        <v>129.53387423935092</v>
      </c>
      <c r="O16" s="7">
        <f t="shared" si="2"/>
        <v>129.53387423935092</v>
      </c>
      <c r="P16" s="7">
        <f t="shared" si="3"/>
        <v>97.127847589150178</v>
      </c>
      <c r="Q16" s="9">
        <v>45</v>
      </c>
      <c r="R16" s="19">
        <v>1530</v>
      </c>
    </row>
    <row r="17" spans="1:18" s="4" customFormat="1" ht="21.75" customHeight="1">
      <c r="A17" s="54"/>
      <c r="B17" s="52"/>
      <c r="C17" s="51" t="s">
        <v>59</v>
      </c>
      <c r="D17" s="39" t="s">
        <v>26</v>
      </c>
      <c r="E17" s="18">
        <f>SUM(E18:E19)</f>
        <v>5260000</v>
      </c>
      <c r="F17" s="18">
        <f t="shared" ref="F17:M17" si="9">SUM(F18:F19)</f>
        <v>5260000</v>
      </c>
      <c r="G17" s="18">
        <f>SUM(G18:G19)</f>
        <v>1431</v>
      </c>
      <c r="H17" s="18">
        <f>SUM(H18:H19)</f>
        <v>6068805</v>
      </c>
      <c r="I17" s="18">
        <f t="shared" si="9"/>
        <v>17022</v>
      </c>
      <c r="J17" s="18">
        <f t="shared" si="9"/>
        <v>5919088</v>
      </c>
      <c r="K17" s="18">
        <f t="shared" si="9"/>
        <v>0</v>
      </c>
      <c r="L17" s="18">
        <f t="shared" si="9"/>
        <v>0</v>
      </c>
      <c r="M17" s="18">
        <f t="shared" si="9"/>
        <v>149717</v>
      </c>
      <c r="N17" s="7">
        <f t="shared" si="1"/>
        <v>112.53019011406845</v>
      </c>
      <c r="O17" s="7">
        <f t="shared" si="2"/>
        <v>112.53019011406845</v>
      </c>
      <c r="P17" s="7">
        <f t="shared" si="3"/>
        <v>97.533006909927082</v>
      </c>
      <c r="Q17" s="18">
        <f>SUM(Q18:Q19)</f>
        <v>117</v>
      </c>
      <c r="R17" s="18">
        <f>SUM(R18:R19)</f>
        <v>187</v>
      </c>
    </row>
    <row r="18" spans="1:18" s="4" customFormat="1" ht="21.75" customHeight="1">
      <c r="A18" s="54"/>
      <c r="B18" s="52"/>
      <c r="C18" s="83"/>
      <c r="D18" s="41" t="s">
        <v>30</v>
      </c>
      <c r="E18" s="8">
        <v>55000</v>
      </c>
      <c r="F18" s="8">
        <v>55000</v>
      </c>
      <c r="G18" s="19">
        <v>108</v>
      </c>
      <c r="H18" s="19">
        <v>53964</v>
      </c>
      <c r="I18" s="19">
        <v>398</v>
      </c>
      <c r="J18" s="19">
        <v>52684</v>
      </c>
      <c r="K18" s="19"/>
      <c r="L18" s="19"/>
      <c r="M18" s="6">
        <f t="shared" ref="M18:M24" si="10">H18-J18-L18</f>
        <v>1280</v>
      </c>
      <c r="N18" s="7">
        <f t="shared" si="1"/>
        <v>95.789090909090916</v>
      </c>
      <c r="O18" s="7">
        <f t="shared" si="2"/>
        <v>95.789090909090916</v>
      </c>
      <c r="P18" s="7">
        <f t="shared" si="3"/>
        <v>97.628048328515305</v>
      </c>
      <c r="Q18" s="9">
        <v>0</v>
      </c>
      <c r="R18" s="19">
        <v>0</v>
      </c>
    </row>
    <row r="19" spans="1:18" s="4" customFormat="1" ht="21.75" customHeight="1">
      <c r="A19" s="54"/>
      <c r="B19" s="52"/>
      <c r="C19" s="84"/>
      <c r="D19" s="41" t="s">
        <v>31</v>
      </c>
      <c r="E19" s="8">
        <v>5205000</v>
      </c>
      <c r="F19" s="8">
        <v>5205000</v>
      </c>
      <c r="G19" s="19">
        <v>1323</v>
      </c>
      <c r="H19" s="19">
        <v>6014841</v>
      </c>
      <c r="I19" s="19">
        <v>16624</v>
      </c>
      <c r="J19" s="19">
        <v>5866404</v>
      </c>
      <c r="K19" s="19"/>
      <c r="L19" s="19"/>
      <c r="M19" s="6">
        <f t="shared" si="10"/>
        <v>148437</v>
      </c>
      <c r="N19" s="7">
        <f t="shared" si="1"/>
        <v>112.70708933717579</v>
      </c>
      <c r="O19" s="7">
        <f t="shared" si="2"/>
        <v>112.70708933717579</v>
      </c>
      <c r="P19" s="7">
        <f t="shared" si="3"/>
        <v>97.532154216545379</v>
      </c>
      <c r="Q19" s="9">
        <v>117</v>
      </c>
      <c r="R19" s="19">
        <v>187</v>
      </c>
    </row>
    <row r="20" spans="1:18" s="4" customFormat="1" ht="21.75" customHeight="1">
      <c r="A20" s="54"/>
      <c r="B20" s="52"/>
      <c r="C20" s="57" t="s">
        <v>32</v>
      </c>
      <c r="D20" s="56"/>
      <c r="E20" s="8"/>
      <c r="F20" s="8"/>
      <c r="G20" s="19"/>
      <c r="H20" s="19"/>
      <c r="I20" s="19"/>
      <c r="J20" s="19"/>
      <c r="K20" s="19"/>
      <c r="L20" s="19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9"/>
      <c r="R20" s="19"/>
    </row>
    <row r="21" spans="1:18" s="4" customFormat="1" ht="21.75" customHeight="1">
      <c r="A21" s="54"/>
      <c r="B21" s="52"/>
      <c r="C21" s="76" t="s">
        <v>21</v>
      </c>
      <c r="D21" s="77"/>
      <c r="E21" s="8"/>
      <c r="F21" s="8"/>
      <c r="G21" s="19">
        <v>30844</v>
      </c>
      <c r="H21" s="19">
        <v>286869</v>
      </c>
      <c r="I21" s="19">
        <v>10620</v>
      </c>
      <c r="J21" s="19">
        <v>266229</v>
      </c>
      <c r="K21" s="19"/>
      <c r="L21" s="19"/>
      <c r="M21" s="6">
        <f t="shared" si="10"/>
        <v>20640</v>
      </c>
      <c r="N21" s="7" t="e">
        <f t="shared" si="1"/>
        <v>#DIV/0!</v>
      </c>
      <c r="O21" s="7" t="e">
        <f t="shared" si="2"/>
        <v>#DIV/0!</v>
      </c>
      <c r="P21" s="7">
        <f t="shared" si="3"/>
        <v>92.805078276146958</v>
      </c>
      <c r="Q21" s="9">
        <v>0</v>
      </c>
      <c r="R21" s="19">
        <v>1702</v>
      </c>
    </row>
    <row r="22" spans="1:18" s="4" customFormat="1" ht="21.75" customHeight="1">
      <c r="A22" s="54"/>
      <c r="B22" s="52"/>
      <c r="C22" s="76" t="s">
        <v>22</v>
      </c>
      <c r="D22" s="77"/>
      <c r="E22" s="8"/>
      <c r="F22" s="8"/>
      <c r="G22" s="19"/>
      <c r="H22" s="19"/>
      <c r="I22" s="19"/>
      <c r="J22" s="19"/>
      <c r="K22" s="19"/>
      <c r="L22" s="19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9"/>
      <c r="R22" s="19"/>
    </row>
    <row r="23" spans="1:18" s="4" customFormat="1" ht="21.75" customHeight="1">
      <c r="A23" s="54"/>
      <c r="B23" s="52"/>
      <c r="C23" s="76" t="s">
        <v>23</v>
      </c>
      <c r="D23" s="77"/>
      <c r="E23" s="8"/>
      <c r="F23" s="8"/>
      <c r="G23" s="19">
        <v>0</v>
      </c>
      <c r="H23" s="19">
        <v>6079</v>
      </c>
      <c r="I23" s="19">
        <v>0</v>
      </c>
      <c r="J23" s="19">
        <v>6079</v>
      </c>
      <c r="K23" s="19"/>
      <c r="L23" s="19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>
        <f t="shared" si="3"/>
        <v>100</v>
      </c>
      <c r="Q23" s="9"/>
      <c r="R23" s="19"/>
    </row>
    <row r="24" spans="1:18" s="4" customFormat="1" ht="21.75" customHeight="1">
      <c r="A24" s="54"/>
      <c r="B24" s="52"/>
      <c r="C24" s="76" t="s">
        <v>24</v>
      </c>
      <c r="D24" s="77"/>
      <c r="E24" s="8"/>
      <c r="F24" s="8"/>
      <c r="G24" s="19"/>
      <c r="H24" s="19"/>
      <c r="I24" s="19"/>
      <c r="J24" s="19"/>
      <c r="K24" s="19"/>
      <c r="L24" s="19"/>
      <c r="M24" s="6">
        <f t="shared" si="10"/>
        <v>0</v>
      </c>
      <c r="N24" s="7" t="e">
        <f t="shared" si="1"/>
        <v>#DIV/0!</v>
      </c>
      <c r="O24" s="7" t="e">
        <f t="shared" si="2"/>
        <v>#DIV/0!</v>
      </c>
      <c r="P24" s="7" t="e">
        <f t="shared" si="3"/>
        <v>#DIV/0!</v>
      </c>
      <c r="Q24" s="9"/>
      <c r="R24" s="19"/>
    </row>
    <row r="25" spans="1:18" s="4" customFormat="1" ht="21.75" customHeight="1">
      <c r="A25" s="54"/>
      <c r="B25" s="52"/>
      <c r="C25" s="51" t="s">
        <v>33</v>
      </c>
      <c r="D25" s="39" t="s">
        <v>26</v>
      </c>
      <c r="E25" s="6">
        <f>SUM(E26:E31)</f>
        <v>22450000</v>
      </c>
      <c r="F25" s="6">
        <f t="shared" ref="F25:M25" si="11">SUM(F26:F31)</f>
        <v>22450000</v>
      </c>
      <c r="G25" s="6">
        <f t="shared" si="11"/>
        <v>917277</v>
      </c>
      <c r="H25" s="6">
        <f t="shared" si="11"/>
        <v>19135259</v>
      </c>
      <c r="I25" s="6">
        <f t="shared" si="11"/>
        <v>978904</v>
      </c>
      <c r="J25" s="6">
        <f t="shared" si="11"/>
        <v>18695895</v>
      </c>
      <c r="K25" s="6">
        <f t="shared" si="11"/>
        <v>0</v>
      </c>
      <c r="L25" s="6">
        <f t="shared" si="11"/>
        <v>0</v>
      </c>
      <c r="M25" s="6">
        <f t="shared" si="11"/>
        <v>439364</v>
      </c>
      <c r="N25" s="7">
        <f t="shared" si="1"/>
        <v>83.277928730512258</v>
      </c>
      <c r="O25" s="7">
        <f t="shared" si="2"/>
        <v>83.277928730512258</v>
      </c>
      <c r="P25" s="7">
        <f t="shared" si="3"/>
        <v>97.703903563573405</v>
      </c>
      <c r="Q25" s="6">
        <f>SUM(Q26:Q31)</f>
        <v>4519</v>
      </c>
      <c r="R25" s="6">
        <f>SUM(R26:R31)</f>
        <v>201797</v>
      </c>
    </row>
    <row r="26" spans="1:18" s="4" customFormat="1" ht="21.75" customHeight="1">
      <c r="A26" s="54"/>
      <c r="B26" s="52"/>
      <c r="C26" s="83"/>
      <c r="D26" s="42" t="s">
        <v>39</v>
      </c>
      <c r="E26" s="8">
        <v>3619000</v>
      </c>
      <c r="F26" s="8">
        <v>3619000</v>
      </c>
      <c r="G26" s="19">
        <v>785729</v>
      </c>
      <c r="H26" s="19">
        <v>3685085</v>
      </c>
      <c r="I26" s="19">
        <v>785755</v>
      </c>
      <c r="J26" s="19">
        <v>3680091</v>
      </c>
      <c r="K26" s="19"/>
      <c r="L26" s="19"/>
      <c r="M26" s="6">
        <f t="shared" ref="M26:M31" si="12">H26-J26-L26</f>
        <v>4994</v>
      </c>
      <c r="N26" s="7">
        <f t="shared" si="1"/>
        <v>101.68806300082895</v>
      </c>
      <c r="O26" s="7">
        <f t="shared" si="2"/>
        <v>101.68806300082895</v>
      </c>
      <c r="P26" s="7">
        <f t="shared" si="3"/>
        <v>99.86448073789343</v>
      </c>
      <c r="Q26" s="9">
        <v>1701</v>
      </c>
      <c r="R26" s="19">
        <v>165756</v>
      </c>
    </row>
    <row r="27" spans="1:18" s="4" customFormat="1" ht="21.75" customHeight="1">
      <c r="A27" s="54"/>
      <c r="B27" s="52"/>
      <c r="C27" s="83"/>
      <c r="D27" s="42" t="s">
        <v>34</v>
      </c>
      <c r="E27" s="8">
        <v>1586000</v>
      </c>
      <c r="F27" s="8">
        <v>1586000</v>
      </c>
      <c r="G27" s="19">
        <v>111004</v>
      </c>
      <c r="H27" s="19">
        <v>1264100</v>
      </c>
      <c r="I27" s="19">
        <v>107240</v>
      </c>
      <c r="J27" s="19">
        <v>1260257</v>
      </c>
      <c r="K27" s="19"/>
      <c r="L27" s="19"/>
      <c r="M27" s="6">
        <f t="shared" si="12"/>
        <v>3843</v>
      </c>
      <c r="N27" s="7">
        <f t="shared" si="1"/>
        <v>79.461349306431273</v>
      </c>
      <c r="O27" s="7">
        <f t="shared" si="2"/>
        <v>79.461349306431273</v>
      </c>
      <c r="P27" s="7">
        <f t="shared" si="3"/>
        <v>99.695989241357481</v>
      </c>
      <c r="Q27" s="9">
        <v>968</v>
      </c>
      <c r="R27" s="19">
        <v>6213</v>
      </c>
    </row>
    <row r="28" spans="1:18" s="4" customFormat="1" ht="21.75" customHeight="1">
      <c r="A28" s="54"/>
      <c r="B28" s="52"/>
      <c r="C28" s="83"/>
      <c r="D28" s="42" t="s">
        <v>25</v>
      </c>
      <c r="E28" s="8">
        <v>95000</v>
      </c>
      <c r="F28" s="8">
        <v>95000</v>
      </c>
      <c r="G28" s="19">
        <v>648</v>
      </c>
      <c r="H28" s="19">
        <v>125117</v>
      </c>
      <c r="I28" s="19">
        <v>4486</v>
      </c>
      <c r="J28" s="19">
        <v>104424</v>
      </c>
      <c r="K28" s="19"/>
      <c r="L28" s="19"/>
      <c r="M28" s="6">
        <f t="shared" si="12"/>
        <v>20693</v>
      </c>
      <c r="N28" s="7">
        <f t="shared" si="1"/>
        <v>109.92</v>
      </c>
      <c r="O28" s="7">
        <f t="shared" si="2"/>
        <v>109.92</v>
      </c>
      <c r="P28" s="7">
        <f t="shared" si="3"/>
        <v>83.461080428718716</v>
      </c>
      <c r="Q28" s="9">
        <v>0</v>
      </c>
      <c r="R28" s="19">
        <v>29</v>
      </c>
    </row>
    <row r="29" spans="1:18" s="4" customFormat="1" ht="21.75" customHeight="1">
      <c r="A29" s="54"/>
      <c r="B29" s="52"/>
      <c r="C29" s="83"/>
      <c r="D29" s="42" t="s">
        <v>3</v>
      </c>
      <c r="E29" s="8">
        <v>3000000</v>
      </c>
      <c r="F29" s="8">
        <v>3000000</v>
      </c>
      <c r="G29" s="19">
        <v>1395</v>
      </c>
      <c r="H29" s="19">
        <v>3808875</v>
      </c>
      <c r="I29" s="19">
        <v>43565</v>
      </c>
      <c r="J29" s="19">
        <v>3653889</v>
      </c>
      <c r="K29" s="19"/>
      <c r="L29" s="19"/>
      <c r="M29" s="6">
        <f t="shared" si="12"/>
        <v>154986</v>
      </c>
      <c r="N29" s="7">
        <f t="shared" si="1"/>
        <v>121.79629999999999</v>
      </c>
      <c r="O29" s="7">
        <f t="shared" si="2"/>
        <v>121.79629999999999</v>
      </c>
      <c r="P29" s="7">
        <f t="shared" si="3"/>
        <v>95.930924485576455</v>
      </c>
      <c r="Q29" s="9">
        <v>59</v>
      </c>
      <c r="R29" s="19">
        <v>544</v>
      </c>
    </row>
    <row r="30" spans="1:18" s="4" customFormat="1" ht="21.75" customHeight="1">
      <c r="A30" s="54"/>
      <c r="B30" s="52"/>
      <c r="C30" s="83"/>
      <c r="D30" s="42" t="s">
        <v>4</v>
      </c>
      <c r="E30" s="8">
        <v>5750000</v>
      </c>
      <c r="F30" s="8">
        <v>5750000</v>
      </c>
      <c r="G30" s="19">
        <v>16192</v>
      </c>
      <c r="H30" s="19">
        <v>3510103</v>
      </c>
      <c r="I30" s="19">
        <v>35549</v>
      </c>
      <c r="J30" s="19">
        <v>3255255</v>
      </c>
      <c r="K30" s="19"/>
      <c r="L30" s="19"/>
      <c r="M30" s="6">
        <f t="shared" si="12"/>
        <v>254848</v>
      </c>
      <c r="N30" s="7">
        <f t="shared" si="1"/>
        <v>56.613130434782612</v>
      </c>
      <c r="O30" s="7">
        <f t="shared" si="2"/>
        <v>56.613130434782612</v>
      </c>
      <c r="P30" s="7">
        <f t="shared" si="3"/>
        <v>92.739586274248936</v>
      </c>
      <c r="Q30" s="9">
        <v>1791</v>
      </c>
      <c r="R30" s="19">
        <v>29137</v>
      </c>
    </row>
    <row r="31" spans="1:18" s="4" customFormat="1" ht="21.75" customHeight="1">
      <c r="A31" s="54"/>
      <c r="B31" s="52"/>
      <c r="C31" s="84"/>
      <c r="D31" s="42" t="s">
        <v>5</v>
      </c>
      <c r="E31" s="8">
        <v>8400000</v>
      </c>
      <c r="F31" s="8">
        <v>8400000</v>
      </c>
      <c r="G31" s="19">
        <v>2309</v>
      </c>
      <c r="H31" s="19">
        <v>6741979</v>
      </c>
      <c r="I31" s="19">
        <v>2309</v>
      </c>
      <c r="J31" s="19">
        <v>6741979</v>
      </c>
      <c r="K31" s="19"/>
      <c r="L31" s="19"/>
      <c r="M31" s="6">
        <f t="shared" si="12"/>
        <v>0</v>
      </c>
      <c r="N31" s="7">
        <f t="shared" si="1"/>
        <v>80.261654761904765</v>
      </c>
      <c r="O31" s="7">
        <f t="shared" si="2"/>
        <v>80.261654761904765</v>
      </c>
      <c r="P31" s="7">
        <f t="shared" si="3"/>
        <v>100</v>
      </c>
      <c r="Q31" s="9">
        <v>0</v>
      </c>
      <c r="R31" s="19">
        <v>118</v>
      </c>
    </row>
    <row r="32" spans="1:18" s="5" customFormat="1" ht="21.75" customHeight="1">
      <c r="A32" s="54"/>
      <c r="B32" s="51" t="s">
        <v>6</v>
      </c>
      <c r="C32" s="55" t="s">
        <v>7</v>
      </c>
      <c r="D32" s="56"/>
      <c r="E32" s="6">
        <f>SUM(E33,E34,E35,E38:E45)</f>
        <v>159400000</v>
      </c>
      <c r="F32" s="6">
        <f t="shared" ref="F32:M32" si="13">SUM(F33,F34,F35,F38:F45)</f>
        <v>164291000</v>
      </c>
      <c r="G32" s="6">
        <f t="shared" si="13"/>
        <v>4928681</v>
      </c>
      <c r="H32" s="6">
        <f t="shared" si="13"/>
        <v>165833198</v>
      </c>
      <c r="I32" s="6">
        <f t="shared" si="13"/>
        <v>5321791</v>
      </c>
      <c r="J32" s="6">
        <f t="shared" si="13"/>
        <v>162344724</v>
      </c>
      <c r="K32" s="6">
        <f t="shared" si="13"/>
        <v>0</v>
      </c>
      <c r="L32" s="6">
        <f t="shared" si="13"/>
        <v>5165</v>
      </c>
      <c r="M32" s="6">
        <f t="shared" si="13"/>
        <v>3483309</v>
      </c>
      <c r="N32" s="7">
        <f t="shared" si="1"/>
        <v>101.84738017565873</v>
      </c>
      <c r="O32" s="7">
        <f t="shared" si="2"/>
        <v>98.815348375747917</v>
      </c>
      <c r="P32" s="7">
        <f t="shared" si="3"/>
        <v>97.896395871229586</v>
      </c>
      <c r="Q32" s="6">
        <f>SUM(Q33,Q34,Q35,Q38:Q45)</f>
        <v>12110</v>
      </c>
      <c r="R32" s="6">
        <f>SUM(R33,R34,R35,R38:R45)</f>
        <v>1018563</v>
      </c>
    </row>
    <row r="33" spans="1:18" s="4" customFormat="1" ht="21.75" customHeight="1">
      <c r="A33" s="54"/>
      <c r="B33" s="52"/>
      <c r="C33" s="57" t="s">
        <v>8</v>
      </c>
      <c r="D33" s="56"/>
      <c r="E33" s="8">
        <v>2900000</v>
      </c>
      <c r="F33" s="8">
        <v>2900000</v>
      </c>
      <c r="G33" s="19">
        <v>6194</v>
      </c>
      <c r="H33" s="19">
        <v>3233604</v>
      </c>
      <c r="I33" s="19">
        <v>48361</v>
      </c>
      <c r="J33" s="19">
        <v>3002877</v>
      </c>
      <c r="K33" s="19"/>
      <c r="L33" s="19"/>
      <c r="M33" s="6">
        <f>H33-J33-L33</f>
        <v>230727</v>
      </c>
      <c r="N33" s="7">
        <f t="shared" si="1"/>
        <v>103.54748275862069</v>
      </c>
      <c r="O33" s="7">
        <f t="shared" si="2"/>
        <v>103.54748275862069</v>
      </c>
      <c r="P33" s="7">
        <f t="shared" si="3"/>
        <v>92.864710706691355</v>
      </c>
      <c r="Q33" s="9">
        <v>0</v>
      </c>
      <c r="R33" s="19">
        <v>1277</v>
      </c>
    </row>
    <row r="34" spans="1:18" s="4" customFormat="1" ht="21.75" customHeight="1">
      <c r="A34" s="54"/>
      <c r="B34" s="52"/>
      <c r="C34" s="57" t="s">
        <v>9</v>
      </c>
      <c r="D34" s="56"/>
      <c r="E34" s="8">
        <v>25000000</v>
      </c>
      <c r="F34" s="8">
        <v>27800000</v>
      </c>
      <c r="G34" s="19">
        <v>11026</v>
      </c>
      <c r="H34" s="19">
        <v>30310863</v>
      </c>
      <c r="I34" s="19">
        <v>314550</v>
      </c>
      <c r="J34" s="19">
        <v>29215447</v>
      </c>
      <c r="K34" s="19"/>
      <c r="L34" s="19"/>
      <c r="M34" s="6">
        <f>H34-J34-L34</f>
        <v>1095416</v>
      </c>
      <c r="N34" s="7">
        <f t="shared" si="1"/>
        <v>116.861788</v>
      </c>
      <c r="O34" s="7">
        <f t="shared" si="2"/>
        <v>105.09153597122302</v>
      </c>
      <c r="P34" s="7">
        <f t="shared" si="3"/>
        <v>96.386061327254197</v>
      </c>
      <c r="Q34" s="9">
        <v>446</v>
      </c>
      <c r="R34" s="19">
        <v>1449</v>
      </c>
    </row>
    <row r="35" spans="1:18" s="4" customFormat="1" ht="21.75" customHeight="1">
      <c r="A35" s="54"/>
      <c r="B35" s="52"/>
      <c r="C35" s="51" t="s">
        <v>35</v>
      </c>
      <c r="D35" s="39" t="s">
        <v>26</v>
      </c>
      <c r="E35" s="18">
        <f>SUM(E36:E37)</f>
        <v>41300000</v>
      </c>
      <c r="F35" s="18">
        <f t="shared" ref="F35:M35" si="14">SUM(F36:F37)</f>
        <v>42391000</v>
      </c>
      <c r="G35" s="18">
        <f t="shared" si="14"/>
        <v>2104467</v>
      </c>
      <c r="H35" s="18">
        <f t="shared" si="14"/>
        <v>36180963</v>
      </c>
      <c r="I35" s="18">
        <f t="shared" si="14"/>
        <v>2178417</v>
      </c>
      <c r="J35" s="18">
        <f t="shared" si="14"/>
        <v>35250123</v>
      </c>
      <c r="K35" s="18">
        <f t="shared" si="14"/>
        <v>0</v>
      </c>
      <c r="L35" s="18">
        <f t="shared" si="14"/>
        <v>0</v>
      </c>
      <c r="M35" s="18">
        <f t="shared" si="14"/>
        <v>930840</v>
      </c>
      <c r="N35" s="7">
        <f t="shared" si="1"/>
        <v>85.351387409200967</v>
      </c>
      <c r="O35" s="7">
        <f t="shared" si="2"/>
        <v>83.154733316034068</v>
      </c>
      <c r="P35" s="7">
        <f t="shared" si="3"/>
        <v>97.427265824848277</v>
      </c>
      <c r="Q35" s="18">
        <f>SUM(Q36:Q37)</f>
        <v>8424</v>
      </c>
      <c r="R35" s="18">
        <f>SUM(R36:R37)</f>
        <v>121491</v>
      </c>
    </row>
    <row r="36" spans="1:18" s="4" customFormat="1" ht="21.75" customHeight="1">
      <c r="A36" s="54"/>
      <c r="B36" s="52"/>
      <c r="C36" s="83"/>
      <c r="D36" s="40" t="s">
        <v>36</v>
      </c>
      <c r="E36" s="8">
        <v>17240000</v>
      </c>
      <c r="F36" s="8">
        <v>17200000</v>
      </c>
      <c r="G36" s="8">
        <v>52739</v>
      </c>
      <c r="H36" s="19">
        <v>12722274</v>
      </c>
      <c r="I36" s="8">
        <v>126385</v>
      </c>
      <c r="J36" s="8">
        <v>11793585</v>
      </c>
      <c r="K36" s="8"/>
      <c r="L36" s="8"/>
      <c r="M36" s="6">
        <f t="shared" ref="M36:M45" si="15">H36-J36-L36</f>
        <v>928689</v>
      </c>
      <c r="N36" s="7">
        <f t="shared" si="1"/>
        <v>68.408265661252898</v>
      </c>
      <c r="O36" s="7">
        <f t="shared" si="2"/>
        <v>68.567354651162788</v>
      </c>
      <c r="P36" s="7">
        <f t="shared" si="3"/>
        <v>92.700290844231148</v>
      </c>
      <c r="Q36" s="9">
        <v>8424</v>
      </c>
      <c r="R36" s="19">
        <v>121491</v>
      </c>
    </row>
    <row r="37" spans="1:18" s="4" customFormat="1" ht="21.75" customHeight="1">
      <c r="A37" s="54"/>
      <c r="B37" s="52"/>
      <c r="C37" s="84"/>
      <c r="D37" s="40" t="s">
        <v>60</v>
      </c>
      <c r="E37" s="8">
        <v>24060000</v>
      </c>
      <c r="F37" s="8">
        <v>25191000</v>
      </c>
      <c r="G37" s="8">
        <v>2051728</v>
      </c>
      <c r="H37" s="19">
        <v>23458689</v>
      </c>
      <c r="I37" s="8">
        <v>2052032</v>
      </c>
      <c r="J37" s="8">
        <v>23456538</v>
      </c>
      <c r="K37" s="8"/>
      <c r="L37" s="8"/>
      <c r="M37" s="6">
        <f t="shared" si="15"/>
        <v>2151</v>
      </c>
      <c r="N37" s="7">
        <f t="shared" si="1"/>
        <v>97.491845386533669</v>
      </c>
      <c r="O37" s="7">
        <f t="shared" si="2"/>
        <v>93.114755269739192</v>
      </c>
      <c r="P37" s="7">
        <f t="shared" si="3"/>
        <v>99.990830689643388</v>
      </c>
      <c r="Q37" s="9"/>
      <c r="R37" s="19"/>
    </row>
    <row r="38" spans="1:18" s="4" customFormat="1" ht="21.75" customHeight="1">
      <c r="A38" s="54"/>
      <c r="B38" s="52"/>
      <c r="C38" s="57" t="s">
        <v>11</v>
      </c>
      <c r="D38" s="56"/>
      <c r="E38" s="8">
        <v>16200000</v>
      </c>
      <c r="F38" s="8">
        <v>16200000</v>
      </c>
      <c r="G38" s="19">
        <v>4621</v>
      </c>
      <c r="H38" s="19">
        <v>13483961</v>
      </c>
      <c r="I38" s="19">
        <v>4621</v>
      </c>
      <c r="J38" s="19">
        <v>13483961</v>
      </c>
      <c r="K38" s="8"/>
      <c r="L38" s="8"/>
      <c r="M38" s="6">
        <f t="shared" si="15"/>
        <v>0</v>
      </c>
      <c r="N38" s="7">
        <f t="shared" si="1"/>
        <v>83.23432716049382</v>
      </c>
      <c r="O38" s="7">
        <f t="shared" si="2"/>
        <v>83.23432716049382</v>
      </c>
      <c r="P38" s="7">
        <f t="shared" si="3"/>
        <v>100</v>
      </c>
      <c r="Q38" s="9">
        <v>0</v>
      </c>
      <c r="R38" s="19">
        <v>235</v>
      </c>
    </row>
    <row r="39" spans="1:18" s="4" customFormat="1" ht="21.75" customHeight="1">
      <c r="A39" s="54"/>
      <c r="B39" s="52"/>
      <c r="C39" s="57" t="s">
        <v>37</v>
      </c>
      <c r="D39" s="56"/>
      <c r="E39" s="8">
        <v>74000000</v>
      </c>
      <c r="F39" s="8">
        <v>75000000</v>
      </c>
      <c r="G39" s="8">
        <v>2802340</v>
      </c>
      <c r="H39" s="19">
        <v>82620491</v>
      </c>
      <c r="I39" s="8">
        <v>2775809</v>
      </c>
      <c r="J39" s="8">
        <v>81389025</v>
      </c>
      <c r="K39" s="8">
        <v>0</v>
      </c>
      <c r="L39" s="8">
        <v>5165</v>
      </c>
      <c r="M39" s="6">
        <f t="shared" si="15"/>
        <v>1226301</v>
      </c>
      <c r="N39" s="7">
        <f t="shared" si="1"/>
        <v>109.98516891891892</v>
      </c>
      <c r="O39" s="7">
        <f t="shared" si="2"/>
        <v>108.5187</v>
      </c>
      <c r="P39" s="7">
        <f t="shared" si="3"/>
        <v>98.509490823529475</v>
      </c>
      <c r="Q39" s="9">
        <v>3240</v>
      </c>
      <c r="R39" s="19">
        <v>894111</v>
      </c>
    </row>
    <row r="40" spans="1:18" s="4" customFormat="1" ht="21.75" customHeight="1">
      <c r="A40" s="54"/>
      <c r="B40" s="52"/>
      <c r="C40" s="76" t="s">
        <v>0</v>
      </c>
      <c r="D40" s="77"/>
      <c r="E40" s="8"/>
      <c r="F40" s="19"/>
      <c r="G40" s="19"/>
      <c r="H40" s="19"/>
      <c r="I40" s="19"/>
      <c r="J40" s="19"/>
      <c r="K40" s="19"/>
      <c r="L40" s="19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9"/>
      <c r="R40" s="19"/>
    </row>
    <row r="41" spans="1:18" s="4" customFormat="1" ht="21.75" customHeight="1">
      <c r="A41" s="54"/>
      <c r="B41" s="52"/>
      <c r="C41" s="76" t="s">
        <v>2</v>
      </c>
      <c r="D41" s="77"/>
      <c r="E41" s="8"/>
      <c r="F41" s="19"/>
      <c r="G41" s="19"/>
      <c r="H41" s="19"/>
      <c r="I41" s="19"/>
      <c r="J41" s="19"/>
      <c r="K41" s="19"/>
      <c r="L41" s="19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9"/>
      <c r="R41" s="19"/>
    </row>
    <row r="42" spans="1:18" s="4" customFormat="1" ht="21.75" customHeight="1">
      <c r="A42" s="54"/>
      <c r="B42" s="52"/>
      <c r="C42" s="76" t="s">
        <v>10</v>
      </c>
      <c r="D42" s="77"/>
      <c r="E42" s="8"/>
      <c r="F42" s="19"/>
      <c r="G42" s="19"/>
      <c r="H42" s="19"/>
      <c r="I42" s="19"/>
      <c r="J42" s="19"/>
      <c r="K42" s="19"/>
      <c r="L42" s="19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9"/>
      <c r="R42" s="19"/>
    </row>
    <row r="43" spans="1:18" s="4" customFormat="1" ht="21.75" customHeight="1">
      <c r="A43" s="54"/>
      <c r="B43" s="52"/>
      <c r="C43" s="76" t="s">
        <v>12</v>
      </c>
      <c r="D43" s="77"/>
      <c r="E43" s="8"/>
      <c r="F43" s="19"/>
      <c r="G43" s="19"/>
      <c r="H43" s="19"/>
      <c r="I43" s="19"/>
      <c r="J43" s="19"/>
      <c r="K43" s="19"/>
      <c r="L43" s="19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9"/>
      <c r="R43" s="19"/>
    </row>
    <row r="44" spans="1:18" s="4" customFormat="1" ht="21.75" customHeight="1">
      <c r="A44" s="54"/>
      <c r="B44" s="52"/>
      <c r="C44" s="76" t="s">
        <v>13</v>
      </c>
      <c r="D44" s="77"/>
      <c r="E44" s="8"/>
      <c r="F44" s="19"/>
      <c r="G44" s="19">
        <v>33</v>
      </c>
      <c r="H44" s="19">
        <v>3316</v>
      </c>
      <c r="I44" s="19">
        <v>33</v>
      </c>
      <c r="J44" s="19">
        <v>3291</v>
      </c>
      <c r="K44" s="19"/>
      <c r="L44" s="19"/>
      <c r="M44" s="6">
        <f t="shared" si="15"/>
        <v>25</v>
      </c>
      <c r="N44" s="7" t="e">
        <f t="shared" si="1"/>
        <v>#DIV/0!</v>
      </c>
      <c r="O44" s="7" t="e">
        <f t="shared" si="2"/>
        <v>#DIV/0!</v>
      </c>
      <c r="P44" s="7">
        <f t="shared" si="3"/>
        <v>99.246079613992762</v>
      </c>
      <c r="Q44" s="9"/>
      <c r="R44" s="19"/>
    </row>
    <row r="45" spans="1:18" s="4" customFormat="1" ht="21.75" customHeight="1" thickBot="1">
      <c r="A45" s="54"/>
      <c r="B45" s="52"/>
      <c r="C45" s="78" t="s">
        <v>38</v>
      </c>
      <c r="D45" s="79"/>
      <c r="E45" s="30"/>
      <c r="F45" s="32"/>
      <c r="G45" s="32"/>
      <c r="H45" s="32"/>
      <c r="I45" s="32"/>
      <c r="J45" s="32"/>
      <c r="K45" s="32"/>
      <c r="L45" s="32"/>
      <c r="M45" s="33">
        <f t="shared" si="15"/>
        <v>0</v>
      </c>
      <c r="N45" s="34" t="e">
        <f t="shared" si="1"/>
        <v>#DIV/0!</v>
      </c>
      <c r="O45" s="34" t="e">
        <f t="shared" si="2"/>
        <v>#DIV/0!</v>
      </c>
      <c r="P45" s="34" t="e">
        <f t="shared" si="3"/>
        <v>#DIV/0!</v>
      </c>
      <c r="Q45" s="31"/>
      <c r="R45" s="32"/>
    </row>
    <row r="46" spans="1:18" s="5" customFormat="1" ht="21.75" customHeight="1">
      <c r="A46" s="48" t="s">
        <v>14</v>
      </c>
      <c r="B46" s="80" t="s">
        <v>15</v>
      </c>
      <c r="C46" s="80"/>
      <c r="D46" s="81"/>
      <c r="E46" s="35">
        <f>SUM(E47:E49)</f>
        <v>1730000</v>
      </c>
      <c r="F46" s="35">
        <f t="shared" ref="F46:M46" si="16">SUM(F47:F49)</f>
        <v>1730000</v>
      </c>
      <c r="G46" s="35">
        <f t="shared" si="16"/>
        <v>-34323</v>
      </c>
      <c r="H46" s="35">
        <f t="shared" si="16"/>
        <v>11742624</v>
      </c>
      <c r="I46" s="35">
        <f t="shared" si="16"/>
        <v>119176</v>
      </c>
      <c r="J46" s="35">
        <f t="shared" si="16"/>
        <v>1365240</v>
      </c>
      <c r="K46" s="35">
        <f t="shared" si="16"/>
        <v>0</v>
      </c>
      <c r="L46" s="35">
        <f t="shared" si="16"/>
        <v>1921879</v>
      </c>
      <c r="M46" s="35">
        <f t="shared" si="16"/>
        <v>8455505</v>
      </c>
      <c r="N46" s="36">
        <f t="shared" si="1"/>
        <v>78.915606936416182</v>
      </c>
      <c r="O46" s="36">
        <f t="shared" si="2"/>
        <v>78.915606936416182</v>
      </c>
      <c r="P46" s="36">
        <f t="shared" si="3"/>
        <v>11.626362216826495</v>
      </c>
      <c r="Q46" s="35">
        <f>SUM(Q47:Q49)</f>
        <v>70187</v>
      </c>
      <c r="R46" s="35">
        <f>SUM(R47:R49)</f>
        <v>3016959</v>
      </c>
    </row>
    <row r="47" spans="1:18" s="4" customFormat="1" ht="21.75" customHeight="1">
      <c r="A47" s="49"/>
      <c r="B47" s="57" t="s">
        <v>16</v>
      </c>
      <c r="C47" s="55"/>
      <c r="D47" s="56"/>
      <c r="E47" s="9">
        <v>430000</v>
      </c>
      <c r="F47" s="9">
        <v>430000</v>
      </c>
      <c r="G47" s="9">
        <v>6692</v>
      </c>
      <c r="H47" s="19">
        <v>3268973</v>
      </c>
      <c r="I47" s="19">
        <v>43056</v>
      </c>
      <c r="J47" s="19">
        <v>1351197</v>
      </c>
      <c r="K47" s="19">
        <v>0</v>
      </c>
      <c r="L47" s="19">
        <v>392023</v>
      </c>
      <c r="M47" s="6">
        <f>H47-J47-L47</f>
        <v>1525753</v>
      </c>
      <c r="N47" s="7">
        <f t="shared" si="1"/>
        <v>314.23186046511631</v>
      </c>
      <c r="O47" s="7">
        <f t="shared" si="2"/>
        <v>314.23186046511631</v>
      </c>
      <c r="P47" s="7">
        <f t="shared" si="3"/>
        <v>41.333990828312132</v>
      </c>
      <c r="Q47" s="9">
        <v>0</v>
      </c>
      <c r="R47" s="19">
        <v>267876</v>
      </c>
    </row>
    <row r="48" spans="1:18" s="4" customFormat="1" ht="21.75" customHeight="1">
      <c r="A48" s="49"/>
      <c r="B48" s="57" t="s">
        <v>1</v>
      </c>
      <c r="C48" s="55"/>
      <c r="D48" s="56"/>
      <c r="E48" s="9">
        <v>300000</v>
      </c>
      <c r="F48" s="9">
        <v>300000</v>
      </c>
      <c r="G48" s="9">
        <v>967</v>
      </c>
      <c r="H48" s="19">
        <v>1349101</v>
      </c>
      <c r="I48" s="19">
        <v>20027</v>
      </c>
      <c r="J48" s="19">
        <v>443554</v>
      </c>
      <c r="K48" s="19">
        <v>0</v>
      </c>
      <c r="L48" s="19">
        <v>91857</v>
      </c>
      <c r="M48" s="6">
        <f>H48-J48-L48</f>
        <v>813690</v>
      </c>
      <c r="N48" s="7">
        <f t="shared" si="1"/>
        <v>147.85133333333334</v>
      </c>
      <c r="O48" s="7">
        <f t="shared" si="2"/>
        <v>147.85133333333334</v>
      </c>
      <c r="P48" s="7">
        <f t="shared" si="3"/>
        <v>32.877745995296124</v>
      </c>
      <c r="Q48" s="9">
        <v>1417</v>
      </c>
      <c r="R48" s="19">
        <v>18105</v>
      </c>
    </row>
    <row r="49" spans="1:18" s="4" customFormat="1" ht="21.75" customHeight="1">
      <c r="A49" s="50"/>
      <c r="B49" s="57" t="s">
        <v>17</v>
      </c>
      <c r="C49" s="55"/>
      <c r="D49" s="56"/>
      <c r="E49" s="8">
        <v>1000000</v>
      </c>
      <c r="F49" s="8">
        <v>1000000</v>
      </c>
      <c r="G49" s="9">
        <v>-41982</v>
      </c>
      <c r="H49" s="19">
        <v>7124550</v>
      </c>
      <c r="I49" s="19">
        <v>56093</v>
      </c>
      <c r="J49" s="19">
        <v>-429511</v>
      </c>
      <c r="K49" s="19">
        <v>0</v>
      </c>
      <c r="L49" s="19">
        <v>1437999</v>
      </c>
      <c r="M49" s="6">
        <f>H49-J49-L49</f>
        <v>6116062</v>
      </c>
      <c r="N49" s="7">
        <f t="shared" si="1"/>
        <v>-42.951099999999997</v>
      </c>
      <c r="O49" s="7">
        <f t="shared" si="2"/>
        <v>-42.951099999999997</v>
      </c>
      <c r="P49" s="7">
        <f t="shared" si="3"/>
        <v>-6.0286053154234303</v>
      </c>
      <c r="Q49" s="9">
        <v>68770</v>
      </c>
      <c r="R49" s="19">
        <v>2730978</v>
      </c>
    </row>
  </sheetData>
  <mergeCells count="45">
    <mergeCell ref="Q6:R6"/>
    <mergeCell ref="G1:N2"/>
    <mergeCell ref="B47:D47"/>
    <mergeCell ref="C42:D42"/>
    <mergeCell ref="C25:C31"/>
    <mergeCell ref="C14:C16"/>
    <mergeCell ref="C17:C19"/>
    <mergeCell ref="C35:C37"/>
    <mergeCell ref="C32:D32"/>
    <mergeCell ref="C20:D20"/>
    <mergeCell ref="B48:D48"/>
    <mergeCell ref="B49:D49"/>
    <mergeCell ref="E6:F6"/>
    <mergeCell ref="C43:D43"/>
    <mergeCell ref="C44:D44"/>
    <mergeCell ref="C45:D45"/>
    <mergeCell ref="B46:D46"/>
    <mergeCell ref="C39:D39"/>
    <mergeCell ref="C40:D40"/>
    <mergeCell ref="C41:D41"/>
    <mergeCell ref="C13:D13"/>
    <mergeCell ref="C33:D33"/>
    <mergeCell ref="C34:D34"/>
    <mergeCell ref="C24:D24"/>
    <mergeCell ref="C23:D23"/>
    <mergeCell ref="C22:D22"/>
    <mergeCell ref="C21:D21"/>
    <mergeCell ref="B4:C4"/>
    <mergeCell ref="G6:H6"/>
    <mergeCell ref="A8:A10"/>
    <mergeCell ref="I6:J6"/>
    <mergeCell ref="A6:D7"/>
    <mergeCell ref="B8:D8"/>
    <mergeCell ref="B9:D9"/>
    <mergeCell ref="B10:D10"/>
    <mergeCell ref="K6:L6"/>
    <mergeCell ref="M6:M7"/>
    <mergeCell ref="N6:P6"/>
    <mergeCell ref="A46:A49"/>
    <mergeCell ref="B32:B45"/>
    <mergeCell ref="A11:A45"/>
    <mergeCell ref="B12:B31"/>
    <mergeCell ref="C12:D12"/>
    <mergeCell ref="C38:D38"/>
    <mergeCell ref="B11:D11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2013-12-07T01:34:24Z</cp:lastPrinted>
  <dcterms:created xsi:type="dcterms:W3CDTF">1999-04-08T04:49:33Z</dcterms:created>
  <dcterms:modified xsi:type="dcterms:W3CDTF">2013-12-07T01:42:05Z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