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R45" i="18"/>
  <c r="Q45"/>
  <c r="R34"/>
  <c r="R31" s="1"/>
  <c r="Q34"/>
  <c r="Q31" s="1"/>
  <c r="R24"/>
  <c r="Q24"/>
  <c r="R16"/>
  <c r="Q16"/>
  <c r="Q11"/>
  <c r="Q8" s="1"/>
  <c r="R13"/>
  <c r="Q13"/>
  <c r="M46"/>
  <c r="M45" s="1"/>
  <c r="H16"/>
  <c r="G16"/>
  <c r="M12"/>
  <c r="N12"/>
  <c r="O12"/>
  <c r="P12"/>
  <c r="E13"/>
  <c r="F13"/>
  <c r="G13"/>
  <c r="H13"/>
  <c r="I13"/>
  <c r="J13"/>
  <c r="N13" s="1"/>
  <c r="K13"/>
  <c r="L13"/>
  <c r="M14"/>
  <c r="N14"/>
  <c r="O14"/>
  <c r="P14"/>
  <c r="M15"/>
  <c r="M13"/>
  <c r="N15"/>
  <c r="O15"/>
  <c r="P15"/>
  <c r="E16"/>
  <c r="N16" s="1"/>
  <c r="F16"/>
  <c r="I16"/>
  <c r="J16"/>
  <c r="P16" s="1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J24"/>
  <c r="O24"/>
  <c r="K24"/>
  <c r="K11" s="1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F34"/>
  <c r="F31"/>
  <c r="G34"/>
  <c r="G31" s="1"/>
  <c r="G9" s="1"/>
  <c r="H34"/>
  <c r="H31" s="1"/>
  <c r="H9" s="1"/>
  <c r="I34"/>
  <c r="I31" s="1"/>
  <c r="I9" s="1"/>
  <c r="J34"/>
  <c r="N34" s="1"/>
  <c r="K34"/>
  <c r="K31" s="1"/>
  <c r="K9" s="1"/>
  <c r="L34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L45"/>
  <c r="N46"/>
  <c r="O46"/>
  <c r="P46"/>
  <c r="M47"/>
  <c r="N47"/>
  <c r="O47"/>
  <c r="P47"/>
  <c r="M48"/>
  <c r="N48"/>
  <c r="O48"/>
  <c r="P48"/>
  <c r="L31"/>
  <c r="L9" s="1"/>
  <c r="F9"/>
  <c r="N24"/>
  <c r="O16"/>
  <c r="M16"/>
  <c r="P24"/>
  <c r="M24"/>
  <c r="O45"/>
  <c r="H11"/>
  <c r="P13"/>
  <c r="P34"/>
  <c r="L11" l="1"/>
  <c r="J11"/>
  <c r="I11"/>
  <c r="I8" s="1"/>
  <c r="I7" s="1"/>
  <c r="M11"/>
  <c r="M8" s="1"/>
  <c r="R11"/>
  <c r="P45"/>
  <c r="F11"/>
  <c r="F8" s="1"/>
  <c r="F7" s="1"/>
  <c r="N45"/>
  <c r="G11"/>
  <c r="K10"/>
  <c r="K8"/>
  <c r="K7" s="1"/>
  <c r="M31"/>
  <c r="L8"/>
  <c r="L10"/>
  <c r="Q10"/>
  <c r="Q9"/>
  <c r="I10"/>
  <c r="H10"/>
  <c r="Q7"/>
  <c r="R10"/>
  <c r="R8"/>
  <c r="F10"/>
  <c r="G8"/>
  <c r="G7" s="1"/>
  <c r="G10"/>
  <c r="R9"/>
  <c r="H8"/>
  <c r="H7" s="1"/>
  <c r="O13"/>
  <c r="O34"/>
  <c r="E11"/>
  <c r="J31"/>
  <c r="J8" l="1"/>
  <c r="P11"/>
  <c r="J10"/>
  <c r="O10" s="1"/>
  <c r="M10"/>
  <c r="N11"/>
  <c r="O11"/>
  <c r="P10"/>
  <c r="E8"/>
  <c r="E10"/>
  <c r="N10" s="1"/>
  <c r="R7"/>
  <c r="M9"/>
  <c r="O31"/>
  <c r="N31"/>
  <c r="J9"/>
  <c r="P31"/>
  <c r="L7"/>
  <c r="O8"/>
  <c r="P8"/>
  <c r="N9" l="1"/>
  <c r="P9"/>
  <c r="O9"/>
  <c r="J7"/>
  <c r="E7"/>
  <c r="N8"/>
  <c r="M7"/>
  <c r="N7" l="1"/>
  <c r="P7"/>
  <c r="O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<sst xmlns="http://schemas.openxmlformats.org/spreadsheetml/2006/main" count="75" uniqueCount="63">
  <si>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</si>
  <si>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</si>
  <si>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</si>
  <si>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</si>
  <si>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</si>
  <si>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</si>
  <si>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</si>
  <si>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</si>
  <si>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</si>
  <si>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</si>
  <si>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</si>
  <si>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</si>
  <si>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</si>
  <si>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</si>
  <si>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</si>
  <si>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</si>
  <si>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</si>
  <si>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</si>
  <si>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</si>
  <si>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</si>
  <si>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</si>
  <si>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</si>
  <si>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</si>
  <si>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</si>
  <si>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</si>
  <si>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</si>
  <si>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</si>
  <si>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</si>
  <si>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</si>
  <si>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</si>
  <si>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</si>
  <si>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</si>
  <si>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</si>
  <si>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</si>
  <si>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</si>
  <si>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</si>
  <si>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</si>
  <si>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</si>
  <si>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</si>
  <si>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</si>
  <si>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※ 매월  10일까지 제출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</si>
  <si>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</si>
  <si>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</si>
  <si>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</si>
  <si>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</si>
  <si>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</si>
  <si>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</si>
  <si>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</si>
  <si>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</si>
  <si>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</si>
  <si>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</si>
  <si>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</si>
  <si>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</si>
  <si>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</si>
  <si>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</si>
  <si>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</si>
  <si>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</si>
  <si>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</si>
  <si>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</si>
  <si>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</si>
  <si>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</si>
  <si>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</si>
  <si>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8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</si>
</sst>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 t="s">
        <v>40</v>
      </c>
      <c r="G1" s="56" t="s">
        <v>62</v>
      </c>
      <c r="H1" s="56"/>
      <c r="I1" s="56"/>
      <c r="J1" s="56"/>
      <c r="K1" s="56"/>
      <c r="L1" s="56"/>
      <c r="M1" s="56"/>
      <c r="N1" s="56"/>
      <c r="O1" s="12"/>
      <c r="P1" s="12"/>
      <c r="Q1" s="12"/>
    </row>
    <row r="2" spans="1:18" s="10" customFormat="1" ht="14.25" customHeight="1">
      <c r="E2" s="13"/>
      <c r="G2" s="56"/>
      <c r="H2" s="56"/>
      <c r="I2" s="56"/>
      <c r="J2" s="56"/>
      <c r="K2" s="56"/>
      <c r="L2" s="56"/>
      <c r="M2" s="56"/>
      <c r="N2" s="56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41</v>
      </c>
    </row>
    <row r="5" spans="1:18" s="4" customFormat="1" ht="27.75" customHeight="1">
      <c r="A5" s="54" t="s">
        <v>42</v>
      </c>
      <c r="B5" s="74"/>
      <c r="C5" s="74"/>
      <c r="D5" s="55"/>
      <c r="E5" s="65" t="s">
        <v>43</v>
      </c>
      <c r="F5" s="65"/>
      <c r="G5" s="54" t="s">
        <v>44</v>
      </c>
      <c r="H5" s="55"/>
      <c r="I5" s="54" t="s">
        <v>45</v>
      </c>
      <c r="J5" s="55"/>
      <c r="K5" s="54" t="s">
        <v>46</v>
      </c>
      <c r="L5" s="55"/>
      <c r="M5" s="65" t="s">
        <v>47</v>
      </c>
      <c r="N5" s="65" t="s">
        <v>48</v>
      </c>
      <c r="O5" s="65"/>
      <c r="P5" s="65"/>
      <c r="Q5" s="54" t="s">
        <v>49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50</v>
      </c>
      <c r="F6" s="40" t="s">
        <v>51</v>
      </c>
      <c r="G6" s="40" t="s">
        <v>52</v>
      </c>
      <c r="H6" s="40" t="s">
        <v>53</v>
      </c>
      <c r="I6" s="40" t="s">
        <v>52</v>
      </c>
      <c r="J6" s="40" t="s">
        <v>53</v>
      </c>
      <c r="K6" s="40" t="s">
        <v>52</v>
      </c>
      <c r="L6" s="40" t="s">
        <v>53</v>
      </c>
      <c r="M6" s="86"/>
      <c r="N6" s="41" t="s">
        <v>54</v>
      </c>
      <c r="O6" s="41" t="s">
        <v>55</v>
      </c>
      <c r="P6" s="40" t="s">
        <v>56</v>
      </c>
      <c r="Q6" s="40" t="s">
        <v>52</v>
      </c>
      <c r="R6" s="40" t="s">
        <v>53</v>
      </c>
    </row>
    <row r="7" spans="1:18" s="4" customFormat="1" ht="21.75" customHeight="1">
      <c r="A7" s="71" t="s">
        <v>57</v>
      </c>
      <c r="B7" s="78" t="s">
        <v>58</v>
      </c>
      <c r="C7" s="78"/>
      <c r="D7" s="79"/>
      <c r="E7" s="27">
        <f t="shared" ref="E7:M7" si="0">SUM(E8:E9)</f>
        <v>257840400</v>
      </c>
      <c r="F7" s="27">
        <f t="shared" si="0"/>
        <v>257960400</v>
      </c>
      <c r="G7" s="27">
        <f>SUM(G8:G9)</f>
        <v>9135522</v>
      </c>
      <c r="H7" s="27">
        <f t="shared" si="0"/>
        <v>191447919</v>
      </c>
      <c r="I7" s="27">
        <f t="shared" si="0"/>
        <v>9709310</v>
      </c>
      <c r="J7" s="27">
        <f>SUM(J8:J9)</f>
        <v>175682748</v>
      </c>
      <c r="K7" s="27">
        <f t="shared" si="0"/>
        <v>41374</v>
      </c>
      <c r="L7" s="27">
        <f t="shared" si="0"/>
        <v>1430651</v>
      </c>
      <c r="M7" s="27">
        <f t="shared" si="0"/>
        <v>14334520</v>
      </c>
      <c r="N7" s="28">
        <f t="shared" ref="N7:N48" si="1">+J7/E7*100</f>
        <v>68.136237765687611</v>
      </c>
      <c r="O7" s="28">
        <f t="shared" ref="O7:O48" si="2">+J7/F7*100</f>
        <v>68.104541627319534</v>
      </c>
      <c r="P7" s="28">
        <f t="shared" ref="P7:P48" si="3">+J7/H7*100</f>
        <v>91.765295187146961</v>
      </c>
      <c r="Q7" s="27">
        <f>SUM(Q8:Q9)</f>
        <v>389296</v>
      </c>
      <c r="R7" s="27">
        <f>SUM(R8:R9)</f>
        <v>3284499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97460400</v>
      </c>
      <c r="F8" s="17">
        <f t="shared" si="4"/>
        <v>97460400</v>
      </c>
      <c r="G8" s="17">
        <f t="shared" si="4"/>
        <v>4479211</v>
      </c>
      <c r="H8" s="17">
        <f t="shared" si="4"/>
        <v>64766421</v>
      </c>
      <c r="I8" s="17">
        <f t="shared" si="4"/>
        <v>4710004</v>
      </c>
      <c r="J8" s="17">
        <f t="shared" si="4"/>
        <v>60352798</v>
      </c>
      <c r="K8" s="17">
        <f t="shared" si="4"/>
        <v>6099</v>
      </c>
      <c r="L8" s="17">
        <f t="shared" si="4"/>
        <v>250896</v>
      </c>
      <c r="M8" s="17">
        <f t="shared" si="4"/>
        <v>4162727</v>
      </c>
      <c r="N8" s="18">
        <f t="shared" si="1"/>
        <v>61.925456903521834</v>
      </c>
      <c r="O8" s="18">
        <f t="shared" si="2"/>
        <v>61.925456903521834</v>
      </c>
      <c r="P8" s="18">
        <f t="shared" si="3"/>
        <v>93.185322066816084</v>
      </c>
      <c r="Q8" s="17">
        <f>Q11+Q46+Q47</f>
        <v>32276</v>
      </c>
      <c r="R8" s="17">
        <f>R11+R46+R47</f>
        <v>335553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160380000</v>
      </c>
      <c r="F9" s="29">
        <f t="shared" ref="F9:M9" si="5">F31+F48</f>
        <v>160500000</v>
      </c>
      <c r="G9" s="29">
        <f t="shared" si="5"/>
        <v>4656311</v>
      </c>
      <c r="H9" s="29">
        <f t="shared" si="5"/>
        <v>126681498</v>
      </c>
      <c r="I9" s="29">
        <f t="shared" si="5"/>
        <v>4999306</v>
      </c>
      <c r="J9" s="29">
        <f t="shared" si="5"/>
        <v>115329950</v>
      </c>
      <c r="K9" s="29">
        <f t="shared" si="5"/>
        <v>35275</v>
      </c>
      <c r="L9" s="29">
        <f t="shared" si="5"/>
        <v>1179755</v>
      </c>
      <c r="M9" s="29">
        <f t="shared" si="5"/>
        <v>10171793</v>
      </c>
      <c r="N9" s="30">
        <f t="shared" si="1"/>
        <v>71.910431475246298</v>
      </c>
      <c r="O9" s="30">
        <f t="shared" si="2"/>
        <v>71.856666666666669</v>
      </c>
      <c r="P9" s="30">
        <f t="shared" si="3"/>
        <v>91.039300782502579</v>
      </c>
      <c r="Q9" s="29">
        <f>Q31+Q48</f>
        <v>357020</v>
      </c>
      <c r="R9" s="29">
        <f>R31+R48</f>
        <v>2948946</v>
      </c>
    </row>
    <row r="10" spans="1:18" s="4" customFormat="1" ht="21.75" customHeight="1">
      <c r="A10" s="91" t="s">
        <v>18</v>
      </c>
      <c r="B10" s="93" t="s">
        <v>15</v>
      </c>
      <c r="C10" s="93"/>
      <c r="D10" s="94"/>
      <c r="E10" s="25">
        <f t="shared" ref="E10:M10" si="6">SUM(E11,E31)</f>
        <v>256412900</v>
      </c>
      <c r="F10" s="25">
        <f t="shared" si="6"/>
        <v>256412900</v>
      </c>
      <c r="G10" s="25">
        <f t="shared" si="6"/>
        <v>9390135</v>
      </c>
      <c r="H10" s="25">
        <f t="shared" si="6"/>
        <v>180978887</v>
      </c>
      <c r="I10" s="25">
        <f t="shared" si="6"/>
        <v>9809269</v>
      </c>
      <c r="J10" s="25">
        <f t="shared" si="6"/>
        <v>175585908</v>
      </c>
      <c r="K10" s="25">
        <f t="shared" si="6"/>
        <v>263</v>
      </c>
      <c r="L10" s="25">
        <f t="shared" si="6"/>
        <v>878</v>
      </c>
      <c r="M10" s="25">
        <f t="shared" si="6"/>
        <v>5392101</v>
      </c>
      <c r="N10" s="26">
        <f t="shared" si="1"/>
        <v>68.477798113901443</v>
      </c>
      <c r="O10" s="26">
        <f t="shared" si="2"/>
        <v>68.477798113901443</v>
      </c>
      <c r="P10" s="26">
        <f t="shared" si="3"/>
        <v>97.020105997226068</v>
      </c>
      <c r="Q10" s="25">
        <f>SUM(Q11,Q31)</f>
        <v>104828</v>
      </c>
      <c r="R10" s="25">
        <f>SUM(R11,R31)</f>
        <v>866446</v>
      </c>
    </row>
    <row r="11" spans="1:18" s="4" customFormat="1" ht="21.75" customHeight="1">
      <c r="A11" s="92"/>
      <c r="B11" s="62" t="s">
        <v>19</v>
      </c>
      <c r="C11" s="58" t="s">
        <v>7</v>
      </c>
      <c r="D11" s="59"/>
      <c r="E11" s="6">
        <f t="shared" ref="E11:M11" si="7">SUM(E12,E13,E16,E19:E23,E24)</f>
        <v>96912900</v>
      </c>
      <c r="F11" s="6">
        <f t="shared" si="7"/>
        <v>96912900</v>
      </c>
      <c r="G11" s="6">
        <f t="shared" si="7"/>
        <v>4479015</v>
      </c>
      <c r="H11" s="6">
        <f t="shared" si="7"/>
        <v>61653727</v>
      </c>
      <c r="I11" s="6">
        <f t="shared" si="7"/>
        <v>4672950</v>
      </c>
      <c r="J11" s="6">
        <f t="shared" si="7"/>
        <v>59840515</v>
      </c>
      <c r="K11" s="6">
        <f t="shared" si="7"/>
        <v>4</v>
      </c>
      <c r="L11" s="6">
        <f t="shared" si="7"/>
        <v>118</v>
      </c>
      <c r="M11" s="6">
        <f t="shared" si="7"/>
        <v>1813094</v>
      </c>
      <c r="N11" s="7">
        <f t="shared" si="1"/>
        <v>61.746697292104557</v>
      </c>
      <c r="O11" s="7">
        <f t="shared" si="2"/>
        <v>61.746697292104557</v>
      </c>
      <c r="P11" s="7">
        <f t="shared" si="3"/>
        <v>97.059039107238405</v>
      </c>
      <c r="Q11" s="6">
        <f>SUM(Q12,Q13,Q16,Q19:Q23,Q24)</f>
        <v>25137</v>
      </c>
      <c r="R11" s="6">
        <f>SUM(R12,R13,R16,R19:R23,R24)</f>
        <v>292235</v>
      </c>
    </row>
    <row r="12" spans="1:18" s="4" customFormat="1" ht="21.75" customHeight="1">
      <c r="A12" s="92"/>
      <c r="B12" s="90"/>
      <c r="C12" s="57" t="s">
        <v>20</v>
      </c>
      <c r="D12" s="59"/>
      <c r="E12" s="9">
        <v>62365100</v>
      </c>
      <c r="F12" s="9">
        <v>62365100</v>
      </c>
      <c r="G12" s="9">
        <v>3641701</v>
      </c>
      <c r="H12" s="20">
        <v>36927829</v>
      </c>
      <c r="I12" s="9">
        <v>3627054</v>
      </c>
      <c r="J12" s="20">
        <v>35967643</v>
      </c>
      <c r="K12" s="9"/>
      <c r="L12" s="20"/>
      <c r="M12" s="6">
        <f>H12-J12-L12</f>
        <v>960186</v>
      </c>
      <c r="N12" s="7">
        <f t="shared" si="1"/>
        <v>57.67270957634959</v>
      </c>
      <c r="O12" s="7">
        <f t="shared" si="2"/>
        <v>57.67270957634959</v>
      </c>
      <c r="P12" s="7">
        <f t="shared" si="3"/>
        <v>97.39983089718055</v>
      </c>
      <c r="Q12" s="48">
        <v>16896</v>
      </c>
      <c r="R12" s="47">
        <v>162041</v>
      </c>
    </row>
    <row r="13" spans="1:18" s="4" customFormat="1" ht="21.75" customHeight="1">
      <c r="A13" s="92"/>
      <c r="B13" s="90"/>
      <c r="C13" s="62" t="s">
        <v>59</v>
      </c>
      <c r="D13" s="42" t="s">
        <v>26</v>
      </c>
      <c r="E13" s="19">
        <f t="shared" ref="E13:M13" si="8">SUM(E14:E15)</f>
        <v>5837800</v>
      </c>
      <c r="F13" s="19">
        <f t="shared" si="8"/>
        <v>5837800</v>
      </c>
      <c r="G13" s="19">
        <f t="shared" si="8"/>
        <v>345347</v>
      </c>
      <c r="H13" s="19">
        <f t="shared" si="8"/>
        <v>4301132</v>
      </c>
      <c r="I13" s="19">
        <f t="shared" si="8"/>
        <v>347136</v>
      </c>
      <c r="J13" s="19">
        <f t="shared" si="8"/>
        <v>4259660</v>
      </c>
      <c r="K13" s="19">
        <f t="shared" si="8"/>
        <v>0</v>
      </c>
      <c r="L13" s="19">
        <f t="shared" si="8"/>
        <v>77</v>
      </c>
      <c r="M13" s="19">
        <f t="shared" si="8"/>
        <v>41395</v>
      </c>
      <c r="N13" s="7">
        <f t="shared" si="1"/>
        <v>72.966871081571824</v>
      </c>
      <c r="O13" s="7">
        <f t="shared" si="2"/>
        <v>72.966871081571824</v>
      </c>
      <c r="P13" s="7">
        <f t="shared" si="3"/>
        <v>99.035788717946815</v>
      </c>
      <c r="Q13" s="49">
        <f>SUM(Q14:Q15)</f>
        <v>2563</v>
      </c>
      <c r="R13" s="49">
        <f>SUM(R14:R15)</f>
        <v>86701</v>
      </c>
    </row>
    <row r="14" spans="1:18" s="4" customFormat="1" ht="21.75" customHeight="1">
      <c r="A14" s="92"/>
      <c r="B14" s="90"/>
      <c r="C14" s="63"/>
      <c r="D14" s="43" t="s">
        <v>28</v>
      </c>
      <c r="E14" s="8">
        <v>5344800</v>
      </c>
      <c r="F14" s="8">
        <v>5344800</v>
      </c>
      <c r="G14" s="9">
        <v>325479</v>
      </c>
      <c r="H14" s="20">
        <v>3479925</v>
      </c>
      <c r="I14" s="9">
        <v>325521</v>
      </c>
      <c r="J14" s="20">
        <v>3479925</v>
      </c>
      <c r="K14" s="9"/>
      <c r="L14" s="20"/>
      <c r="M14" s="6">
        <f>H14-J14-L14</f>
        <v>0</v>
      </c>
      <c r="N14" s="7">
        <f t="shared" si="1"/>
        <v>65.10861023798833</v>
      </c>
      <c r="O14" s="7">
        <f t="shared" si="2"/>
        <v>65.10861023798833</v>
      </c>
      <c r="P14" s="7">
        <f t="shared" si="3"/>
        <v>100</v>
      </c>
      <c r="Q14" s="48">
        <v>2545</v>
      </c>
      <c r="R14" s="47">
        <v>9993</v>
      </c>
    </row>
    <row r="15" spans="1:18" s="4" customFormat="1" ht="21.75" customHeight="1">
      <c r="A15" s="92"/>
      <c r="B15" s="90"/>
      <c r="C15" s="64"/>
      <c r="D15" s="43" t="s">
        <v>29</v>
      </c>
      <c r="E15" s="8">
        <v>493000</v>
      </c>
      <c r="F15" s="8">
        <v>493000</v>
      </c>
      <c r="G15" s="9">
        <v>19868</v>
      </c>
      <c r="H15" s="20">
        <v>821207</v>
      </c>
      <c r="I15" s="9">
        <v>21615</v>
      </c>
      <c r="J15" s="20">
        <v>779735</v>
      </c>
      <c r="K15" s="9">
        <v>0</v>
      </c>
      <c r="L15" s="20">
        <v>77</v>
      </c>
      <c r="M15" s="6">
        <f>H15-J15-L15</f>
        <v>41395</v>
      </c>
      <c r="N15" s="7">
        <f t="shared" si="1"/>
        <v>158.16125760649086</v>
      </c>
      <c r="O15" s="7">
        <f t="shared" si="2"/>
        <v>158.16125760649086</v>
      </c>
      <c r="P15" s="7">
        <f t="shared" si="3"/>
        <v>94.949872565625952</v>
      </c>
      <c r="Q15" s="48">
        <v>18</v>
      </c>
      <c r="R15" s="47">
        <v>76708</v>
      </c>
    </row>
    <row r="16" spans="1:18" s="4" customFormat="1" ht="21.75" customHeight="1">
      <c r="A16" s="92"/>
      <c r="B16" s="90"/>
      <c r="C16" s="62" t="s">
        <v>60</v>
      </c>
      <c r="D16" s="42" t="s">
        <v>26</v>
      </c>
      <c r="E16" s="19">
        <f t="shared" ref="E16:M16" si="9">SUM(E17:E18)</f>
        <v>6260000</v>
      </c>
      <c r="F16" s="19">
        <f t="shared" si="9"/>
        <v>6260000</v>
      </c>
      <c r="G16" s="19">
        <f t="shared" si="9"/>
        <v>93607</v>
      </c>
      <c r="H16" s="19">
        <f t="shared" si="9"/>
        <v>7804838</v>
      </c>
      <c r="I16" s="19">
        <f t="shared" si="9"/>
        <v>242659</v>
      </c>
      <c r="J16" s="19">
        <f t="shared" si="9"/>
        <v>7544075</v>
      </c>
      <c r="K16" s="19">
        <f t="shared" si="9"/>
        <v>0</v>
      </c>
      <c r="L16" s="19">
        <f t="shared" si="9"/>
        <v>0</v>
      </c>
      <c r="M16" s="19">
        <f t="shared" si="9"/>
        <v>260763</v>
      </c>
      <c r="N16" s="7">
        <f t="shared" si="1"/>
        <v>120.51238019169328</v>
      </c>
      <c r="O16" s="7">
        <f t="shared" si="2"/>
        <v>120.51238019169328</v>
      </c>
      <c r="P16" s="7">
        <f t="shared" si="3"/>
        <v>96.658956918772688</v>
      </c>
      <c r="Q16" s="49">
        <f>SUM(Q17:Q18)</f>
        <v>20</v>
      </c>
      <c r="R16" s="49">
        <f>SUM(R17:R18)</f>
        <v>92</v>
      </c>
    </row>
    <row r="17" spans="1:18" s="4" customFormat="1" ht="21.75" customHeight="1">
      <c r="A17" s="92"/>
      <c r="B17" s="90"/>
      <c r="C17" s="63"/>
      <c r="D17" s="44" t="s">
        <v>30</v>
      </c>
      <c r="E17" s="8">
        <v>55000</v>
      </c>
      <c r="F17" s="8">
        <v>55000</v>
      </c>
      <c r="G17" s="20">
        <v>85882</v>
      </c>
      <c r="H17" s="20">
        <v>560972</v>
      </c>
      <c r="I17" s="20">
        <v>86518</v>
      </c>
      <c r="J17" s="20">
        <v>559904</v>
      </c>
      <c r="K17" s="20"/>
      <c r="L17" s="20"/>
      <c r="M17" s="6">
        <f t="shared" ref="M17:M23" si="10">H17-J17-L17</f>
        <v>1068</v>
      </c>
      <c r="N17" s="7">
        <f t="shared" si="1"/>
        <v>1018.0072727272726</v>
      </c>
      <c r="O17" s="7">
        <f t="shared" si="2"/>
        <v>1018.0072727272726</v>
      </c>
      <c r="P17" s="7">
        <f t="shared" si="3"/>
        <v>99.809616166225766</v>
      </c>
      <c r="Q17" s="48"/>
      <c r="R17" s="47"/>
    </row>
    <row r="18" spans="1:18" s="4" customFormat="1" ht="21.75" customHeight="1">
      <c r="A18" s="92"/>
      <c r="B18" s="90"/>
      <c r="C18" s="64"/>
      <c r="D18" s="44" t="s">
        <v>31</v>
      </c>
      <c r="E18" s="8">
        <v>6205000</v>
      </c>
      <c r="F18" s="8">
        <v>6205000</v>
      </c>
      <c r="G18" s="20">
        <v>7725</v>
      </c>
      <c r="H18" s="20">
        <v>7243866</v>
      </c>
      <c r="I18" s="20">
        <v>156141</v>
      </c>
      <c r="J18" s="20">
        <v>6984171</v>
      </c>
      <c r="K18" s="20"/>
      <c r="L18" s="20"/>
      <c r="M18" s="6">
        <f t="shared" si="10"/>
        <v>259695</v>
      </c>
      <c r="N18" s="7">
        <f t="shared" si="1"/>
        <v>112.55714746172441</v>
      </c>
      <c r="O18" s="7">
        <f t="shared" si="2"/>
        <v>112.55714746172441</v>
      </c>
      <c r="P18" s="7">
        <f t="shared" si="3"/>
        <v>96.414966814681563</v>
      </c>
      <c r="Q18" s="48">
        <v>20</v>
      </c>
      <c r="R18" s="47">
        <v>92</v>
      </c>
    </row>
    <row r="19" spans="1:18" s="4" customFormat="1" ht="21.75" customHeight="1">
      <c r="A19" s="92"/>
      <c r="B19" s="90"/>
      <c r="C19" s="57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92"/>
      <c r="B20" s="90"/>
      <c r="C20" s="60" t="s">
        <v>21</v>
      </c>
      <c r="D20" s="61"/>
      <c r="E20" s="8"/>
      <c r="F20" s="8"/>
      <c r="G20" s="8">
        <v>14059</v>
      </c>
      <c r="H20" s="20">
        <v>190881</v>
      </c>
      <c r="I20" s="20">
        <v>14059</v>
      </c>
      <c r="J20" s="20">
        <v>190868</v>
      </c>
      <c r="K20" s="20"/>
      <c r="L20" s="20"/>
      <c r="M20" s="6">
        <f t="shared" si="10"/>
        <v>13</v>
      </c>
      <c r="N20" s="7" t="e">
        <f t="shared" si="1"/>
        <v>#DIV/0!</v>
      </c>
      <c r="O20" s="7" t="e">
        <f t="shared" si="2"/>
        <v>#DIV/0!</v>
      </c>
      <c r="P20" s="7">
        <f t="shared" si="3"/>
        <v>99.993189474070235</v>
      </c>
      <c r="Q20" s="48">
        <v>137</v>
      </c>
      <c r="R20" s="47">
        <v>388</v>
      </c>
    </row>
    <row r="21" spans="1:18" s="4" customFormat="1" ht="21.75" customHeight="1">
      <c r="A21" s="92"/>
      <c r="B21" s="90"/>
      <c r="C21" s="60" t="s">
        <v>22</v>
      </c>
      <c r="D21" s="6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92"/>
      <c r="B22" s="90"/>
      <c r="C22" s="60" t="s">
        <v>23</v>
      </c>
      <c r="D22" s="61"/>
      <c r="E22" s="8"/>
      <c r="F22" s="8"/>
      <c r="G22" s="20"/>
      <c r="H22" s="20">
        <v>2014</v>
      </c>
      <c r="I22" s="20"/>
      <c r="J22" s="20">
        <v>2014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48"/>
      <c r="R22" s="47"/>
    </row>
    <row r="23" spans="1:18" s="4" customFormat="1" ht="21.75" customHeight="1">
      <c r="A23" s="92"/>
      <c r="B23" s="90"/>
      <c r="C23" s="60" t="s">
        <v>24</v>
      </c>
      <c r="D23" s="6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92"/>
      <c r="B24" s="90"/>
      <c r="C24" s="62" t="s">
        <v>33</v>
      </c>
      <c r="D24" s="42" t="s">
        <v>26</v>
      </c>
      <c r="E24" s="6">
        <f>SUM(E25:E30)</f>
        <v>22450000</v>
      </c>
      <c r="F24" s="6">
        <f t="shared" ref="F24:M24" si="11">SUM(F25:F30)</f>
        <v>22450000</v>
      </c>
      <c r="G24" s="6">
        <f t="shared" si="11"/>
        <v>384301</v>
      </c>
      <c r="H24" s="6">
        <f t="shared" si="11"/>
        <v>12427033</v>
      </c>
      <c r="I24" s="6">
        <f t="shared" si="11"/>
        <v>442042</v>
      </c>
      <c r="J24" s="6">
        <f t="shared" si="11"/>
        <v>11876255</v>
      </c>
      <c r="K24" s="6">
        <f t="shared" si="11"/>
        <v>4</v>
      </c>
      <c r="L24" s="6">
        <f t="shared" si="11"/>
        <v>41</v>
      </c>
      <c r="M24" s="6">
        <f t="shared" si="11"/>
        <v>550737</v>
      </c>
      <c r="N24" s="7">
        <f t="shared" si="1"/>
        <v>52.9009131403118</v>
      </c>
      <c r="O24" s="7">
        <f t="shared" si="2"/>
        <v>52.9009131403118</v>
      </c>
      <c r="P24" s="7">
        <f t="shared" si="3"/>
        <v>95.567904261620612</v>
      </c>
      <c r="Q24" s="50">
        <f>SUM(Q25:Q30)</f>
        <v>5521</v>
      </c>
      <c r="R24" s="50">
        <f>SUM(R25:R30)</f>
        <v>43013</v>
      </c>
    </row>
    <row r="25" spans="1:18" s="4" customFormat="1" ht="21.75" customHeight="1">
      <c r="A25" s="92"/>
      <c r="B25" s="90"/>
      <c r="C25" s="63"/>
      <c r="D25" s="45" t="s">
        <v>39</v>
      </c>
      <c r="E25" s="46">
        <v>3619000</v>
      </c>
      <c r="F25" s="8">
        <v>3619000</v>
      </c>
      <c r="G25" s="20">
        <v>198039</v>
      </c>
      <c r="H25" s="47">
        <v>2035835</v>
      </c>
      <c r="I25" s="20">
        <v>196371</v>
      </c>
      <c r="J25" s="47">
        <v>1967302</v>
      </c>
      <c r="K25" s="20"/>
      <c r="L25" s="20"/>
      <c r="M25" s="6">
        <f t="shared" ref="M25:M30" si="12">H25-J25-L25</f>
        <v>68533</v>
      </c>
      <c r="N25" s="7">
        <f t="shared" si="1"/>
        <v>54.360375794418346</v>
      </c>
      <c r="O25" s="7">
        <f t="shared" si="2"/>
        <v>54.360375794418346</v>
      </c>
      <c r="P25" s="7">
        <f t="shared" si="3"/>
        <v>96.633666284350156</v>
      </c>
      <c r="Q25" s="48">
        <v>865</v>
      </c>
      <c r="R25" s="47">
        <v>11502</v>
      </c>
    </row>
    <row r="26" spans="1:18" s="4" customFormat="1" ht="21.75" customHeight="1">
      <c r="A26" s="92"/>
      <c r="B26" s="90"/>
      <c r="C26" s="63"/>
      <c r="D26" s="45" t="s">
        <v>34</v>
      </c>
      <c r="E26" s="46">
        <v>1586000</v>
      </c>
      <c r="F26" s="8">
        <v>1586000</v>
      </c>
      <c r="G26" s="20">
        <v>52188</v>
      </c>
      <c r="H26" s="47">
        <v>647692</v>
      </c>
      <c r="I26" s="20">
        <v>52188</v>
      </c>
      <c r="J26" s="47">
        <v>647689</v>
      </c>
      <c r="K26" s="20"/>
      <c r="L26" s="20"/>
      <c r="M26" s="6">
        <f t="shared" si="12"/>
        <v>3</v>
      </c>
      <c r="N26" s="7">
        <f t="shared" si="1"/>
        <v>40.837894073139971</v>
      </c>
      <c r="O26" s="7">
        <f t="shared" si="2"/>
        <v>40.837894073139971</v>
      </c>
      <c r="P26" s="7">
        <f t="shared" si="3"/>
        <v>99.999536816882099</v>
      </c>
      <c r="Q26" s="48">
        <v>533</v>
      </c>
      <c r="R26" s="47">
        <v>2069</v>
      </c>
    </row>
    <row r="27" spans="1:18" s="4" customFormat="1" ht="21.75" customHeight="1">
      <c r="A27" s="92"/>
      <c r="B27" s="90"/>
      <c r="C27" s="63"/>
      <c r="D27" s="45" t="s">
        <v>25</v>
      </c>
      <c r="E27" s="46">
        <v>95000</v>
      </c>
      <c r="F27" s="8">
        <v>95000</v>
      </c>
      <c r="G27" s="20">
        <v>125288</v>
      </c>
      <c r="H27" s="47">
        <v>125378</v>
      </c>
      <c r="I27" s="20">
        <v>65207</v>
      </c>
      <c r="J27" s="47">
        <v>65287</v>
      </c>
      <c r="K27" s="20"/>
      <c r="L27" s="20"/>
      <c r="M27" s="6">
        <f t="shared" si="12"/>
        <v>60091</v>
      </c>
      <c r="N27" s="7">
        <f t="shared" si="1"/>
        <v>68.723157894736843</v>
      </c>
      <c r="O27" s="7">
        <f t="shared" si="2"/>
        <v>68.723157894736843</v>
      </c>
      <c r="P27" s="7">
        <f t="shared" si="3"/>
        <v>52.072133867185634</v>
      </c>
      <c r="Q27" s="48"/>
      <c r="R27" s="47"/>
    </row>
    <row r="28" spans="1:18" s="4" customFormat="1" ht="21.75" customHeight="1">
      <c r="A28" s="92"/>
      <c r="B28" s="90"/>
      <c r="C28" s="63"/>
      <c r="D28" s="45" t="s">
        <v>3</v>
      </c>
      <c r="E28" s="46">
        <v>3000000</v>
      </c>
      <c r="F28" s="8">
        <v>3000000</v>
      </c>
      <c r="G28" s="20">
        <v>6150</v>
      </c>
      <c r="H28" s="47">
        <v>1715381</v>
      </c>
      <c r="I28" s="20">
        <v>76653</v>
      </c>
      <c r="J28" s="47">
        <v>1596770</v>
      </c>
      <c r="K28" s="20">
        <v>4</v>
      </c>
      <c r="L28" s="20">
        <v>4</v>
      </c>
      <c r="M28" s="6">
        <f t="shared" si="12"/>
        <v>118607</v>
      </c>
      <c r="N28" s="7">
        <f t="shared" si="1"/>
        <v>53.225666666666669</v>
      </c>
      <c r="O28" s="7">
        <f t="shared" si="2"/>
        <v>53.225666666666669</v>
      </c>
      <c r="P28" s="7">
        <f t="shared" si="3"/>
        <v>93.085442825821204</v>
      </c>
      <c r="Q28" s="48">
        <v>11</v>
      </c>
      <c r="R28" s="47">
        <v>586</v>
      </c>
    </row>
    <row r="29" spans="1:18" s="4" customFormat="1" ht="21.75" customHeight="1">
      <c r="A29" s="92"/>
      <c r="B29" s="90"/>
      <c r="C29" s="63"/>
      <c r="D29" s="45" t="s">
        <v>4</v>
      </c>
      <c r="E29" s="46">
        <v>5750000</v>
      </c>
      <c r="F29" s="8">
        <v>5750000</v>
      </c>
      <c r="G29" s="20">
        <v>-757</v>
      </c>
      <c r="H29" s="47">
        <v>3598397</v>
      </c>
      <c r="I29" s="20">
        <v>48230</v>
      </c>
      <c r="J29" s="47">
        <v>3294857</v>
      </c>
      <c r="K29" s="20"/>
      <c r="L29" s="20">
        <v>37</v>
      </c>
      <c r="M29" s="6">
        <f t="shared" si="12"/>
        <v>303503</v>
      </c>
      <c r="N29" s="7">
        <f t="shared" si="1"/>
        <v>57.301860869565211</v>
      </c>
      <c r="O29" s="7">
        <f t="shared" si="2"/>
        <v>57.301860869565211</v>
      </c>
      <c r="P29" s="7">
        <f t="shared" si="3"/>
        <v>91.564577227026362</v>
      </c>
      <c r="Q29" s="48">
        <v>4112</v>
      </c>
      <c r="R29" s="47">
        <v>28856</v>
      </c>
    </row>
    <row r="30" spans="1:18" s="4" customFormat="1" ht="21.75" customHeight="1">
      <c r="A30" s="92"/>
      <c r="B30" s="90"/>
      <c r="C30" s="64"/>
      <c r="D30" s="45" t="s">
        <v>5</v>
      </c>
      <c r="E30" s="46">
        <v>8400000</v>
      </c>
      <c r="F30" s="8">
        <v>8400000</v>
      </c>
      <c r="G30" s="20">
        <v>3393</v>
      </c>
      <c r="H30" s="47">
        <v>4304350</v>
      </c>
      <c r="I30" s="20">
        <v>3393</v>
      </c>
      <c r="J30" s="47">
        <v>4304350</v>
      </c>
      <c r="K30" s="20"/>
      <c r="L30" s="20"/>
      <c r="M30" s="6">
        <f t="shared" si="12"/>
        <v>0</v>
      </c>
      <c r="N30" s="7">
        <f t="shared" si="1"/>
        <v>51.242261904761911</v>
      </c>
      <c r="O30" s="7">
        <f t="shared" si="2"/>
        <v>51.242261904761911</v>
      </c>
      <c r="P30" s="7">
        <f t="shared" si="3"/>
        <v>100</v>
      </c>
      <c r="Q30" s="48"/>
      <c r="R30" s="47"/>
    </row>
    <row r="31" spans="1:18" s="5" customFormat="1" ht="21.75" customHeight="1">
      <c r="A31" s="92"/>
      <c r="B31" s="62" t="s">
        <v>6</v>
      </c>
      <c r="C31" s="58" t="s">
        <v>7</v>
      </c>
      <c r="D31" s="59"/>
      <c r="E31" s="6">
        <f>SUM(E32,E33,E34,E37:E44)</f>
        <v>159500000</v>
      </c>
      <c r="F31" s="6">
        <f t="shared" ref="F31:M31" si="13">SUM(F32,F33,F34,F37:F44)</f>
        <v>159500000</v>
      </c>
      <c r="G31" s="6">
        <f t="shared" si="13"/>
        <v>4911120</v>
      </c>
      <c r="H31" s="6">
        <f>SUM(H32,H33,H34,H37:H44)</f>
        <v>119325160</v>
      </c>
      <c r="I31" s="6">
        <f t="shared" si="13"/>
        <v>5136319</v>
      </c>
      <c r="J31" s="6">
        <f t="shared" si="13"/>
        <v>115745393</v>
      </c>
      <c r="K31" s="6">
        <f t="shared" si="13"/>
        <v>259</v>
      </c>
      <c r="L31" s="6">
        <f t="shared" si="13"/>
        <v>760</v>
      </c>
      <c r="M31" s="6">
        <f t="shared" si="13"/>
        <v>3579007</v>
      </c>
      <c r="N31" s="7">
        <f t="shared" si="1"/>
        <v>72.56764451410659</v>
      </c>
      <c r="O31" s="7">
        <f t="shared" si="2"/>
        <v>72.56764451410659</v>
      </c>
      <c r="P31" s="7">
        <f t="shared" si="3"/>
        <v>96.999989775836042</v>
      </c>
      <c r="Q31" s="50">
        <f>SUM(Q32,Q33,Q34,Q37:Q44)</f>
        <v>79691</v>
      </c>
      <c r="R31" s="50">
        <f>SUM(R32,R33,R34,R37:R44)</f>
        <v>574211</v>
      </c>
    </row>
    <row r="32" spans="1:18" s="4" customFormat="1" ht="21.75" customHeight="1">
      <c r="A32" s="92"/>
      <c r="B32" s="90"/>
      <c r="C32" s="57" t="s">
        <v>8</v>
      </c>
      <c r="D32" s="59"/>
      <c r="E32" s="8">
        <v>2950000</v>
      </c>
      <c r="F32" s="8">
        <v>9550000</v>
      </c>
      <c r="G32" s="20">
        <v>1739362</v>
      </c>
      <c r="H32" s="20">
        <v>6992837</v>
      </c>
      <c r="I32" s="20">
        <v>1139520</v>
      </c>
      <c r="J32" s="20">
        <v>6391932</v>
      </c>
      <c r="K32" s="20"/>
      <c r="L32" s="20"/>
      <c r="M32" s="6">
        <f>H32-J32-L32</f>
        <v>600905</v>
      </c>
      <c r="N32" s="7">
        <f t="shared" si="1"/>
        <v>216.67566101694916</v>
      </c>
      <c r="O32" s="7">
        <f t="shared" si="2"/>
        <v>66.931225130890056</v>
      </c>
      <c r="P32" s="7">
        <f t="shared" si="3"/>
        <v>91.406849609107141</v>
      </c>
      <c r="Q32" s="48">
        <v>1205</v>
      </c>
      <c r="R32" s="47">
        <v>1205</v>
      </c>
    </row>
    <row r="33" spans="1:20" s="4" customFormat="1" ht="21.75" customHeight="1">
      <c r="A33" s="92"/>
      <c r="B33" s="90"/>
      <c r="C33" s="57" t="s">
        <v>9</v>
      </c>
      <c r="D33" s="59"/>
      <c r="E33" s="8">
        <v>28000000</v>
      </c>
      <c r="F33" s="8">
        <v>28000000</v>
      </c>
      <c r="G33" s="20">
        <v>48304</v>
      </c>
      <c r="H33" s="20">
        <v>14530515</v>
      </c>
      <c r="I33" s="20">
        <v>678734</v>
      </c>
      <c r="J33" s="20">
        <v>13481908</v>
      </c>
      <c r="K33" s="20">
        <v>35</v>
      </c>
      <c r="L33" s="20">
        <v>35</v>
      </c>
      <c r="M33" s="6">
        <f>H33-J33-L33</f>
        <v>1048572</v>
      </c>
      <c r="N33" s="7">
        <f t="shared" si="1"/>
        <v>48.14967142857143</v>
      </c>
      <c r="O33" s="7">
        <f t="shared" si="2"/>
        <v>48.14967142857143</v>
      </c>
      <c r="P33" s="7">
        <f t="shared" si="3"/>
        <v>92.783414765409205</v>
      </c>
      <c r="Q33" s="48">
        <v>72</v>
      </c>
      <c r="R33" s="47">
        <v>3039</v>
      </c>
    </row>
    <row r="34" spans="1:20" s="4" customFormat="1" ht="21.75" customHeight="1">
      <c r="A34" s="92"/>
      <c r="B34" s="90"/>
      <c r="C34" s="62" t="s">
        <v>35</v>
      </c>
      <c r="D34" s="42" t="s">
        <v>26</v>
      </c>
      <c r="E34" s="19">
        <f>SUM(E35:E36)</f>
        <v>43300000</v>
      </c>
      <c r="F34" s="19">
        <f t="shared" ref="F34:M34" si="14">SUM(F35:F36)</f>
        <v>43300000</v>
      </c>
      <c r="G34" s="19">
        <f t="shared" si="14"/>
        <v>1598365</v>
      </c>
      <c r="H34" s="19">
        <f t="shared" si="14"/>
        <v>29364916</v>
      </c>
      <c r="I34" s="19">
        <f t="shared" si="14"/>
        <v>1776028</v>
      </c>
      <c r="J34" s="19">
        <f t="shared" si="14"/>
        <v>28249581</v>
      </c>
      <c r="K34" s="19">
        <f t="shared" si="14"/>
        <v>0</v>
      </c>
      <c r="L34" s="19">
        <f t="shared" si="14"/>
        <v>123</v>
      </c>
      <c r="M34" s="19">
        <f t="shared" si="14"/>
        <v>1115212</v>
      </c>
      <c r="N34" s="7">
        <f t="shared" si="1"/>
        <v>65.241526558891451</v>
      </c>
      <c r="O34" s="7">
        <f t="shared" si="2"/>
        <v>65.241526558891451</v>
      </c>
      <c r="P34" s="7">
        <f t="shared" si="3"/>
        <v>96.201811031913053</v>
      </c>
      <c r="Q34" s="49">
        <f>SUM(Q35:Q36)</f>
        <v>19714</v>
      </c>
      <c r="R34" s="49">
        <f>SUM(R35:R36)</f>
        <v>109472</v>
      </c>
    </row>
    <row r="35" spans="1:20" s="4" customFormat="1" ht="21.75" customHeight="1">
      <c r="A35" s="92"/>
      <c r="B35" s="90"/>
      <c r="C35" s="63"/>
      <c r="D35" s="43" t="s">
        <v>36</v>
      </c>
      <c r="E35" s="8">
        <v>18000000</v>
      </c>
      <c r="F35" s="8">
        <v>18000000</v>
      </c>
      <c r="G35" s="8">
        <v>-8099</v>
      </c>
      <c r="H35" s="20">
        <v>13065882</v>
      </c>
      <c r="I35" s="8">
        <v>169564</v>
      </c>
      <c r="J35" s="8">
        <v>11950547</v>
      </c>
      <c r="K35" s="8"/>
      <c r="L35" s="8">
        <v>123</v>
      </c>
      <c r="M35" s="6">
        <f t="shared" ref="M35:M44" si="15">H35-J35-L35</f>
        <v>1115212</v>
      </c>
      <c r="N35" s="7">
        <f t="shared" si="1"/>
        <v>66.391927777777781</v>
      </c>
      <c r="O35" s="7">
        <f t="shared" si="2"/>
        <v>66.391927777777781</v>
      </c>
      <c r="P35" s="7">
        <f t="shared" si="3"/>
        <v>91.463760349282197</v>
      </c>
      <c r="Q35" s="48">
        <v>19714</v>
      </c>
      <c r="R35" s="47">
        <v>109472</v>
      </c>
    </row>
    <row r="36" spans="1:20" s="4" customFormat="1" ht="21.75" customHeight="1">
      <c r="A36" s="92"/>
      <c r="B36" s="90"/>
      <c r="C36" s="64"/>
      <c r="D36" s="43" t="s">
        <v>61</v>
      </c>
      <c r="E36" s="8">
        <v>25300000</v>
      </c>
      <c r="F36" s="8">
        <v>25300000</v>
      </c>
      <c r="G36" s="8">
        <v>1606464</v>
      </c>
      <c r="H36" s="20">
        <v>16299034</v>
      </c>
      <c r="I36" s="8">
        <v>1606464</v>
      </c>
      <c r="J36" s="8">
        <v>16299034</v>
      </c>
      <c r="K36" s="8"/>
      <c r="L36" s="8"/>
      <c r="M36" s="6">
        <f t="shared" si="15"/>
        <v>0</v>
      </c>
      <c r="N36" s="7">
        <f t="shared" si="1"/>
        <v>64.423059288537559</v>
      </c>
      <c r="O36" s="7">
        <f t="shared" si="2"/>
        <v>64.423059288537559</v>
      </c>
      <c r="P36" s="7">
        <f t="shared" si="3"/>
        <v>100</v>
      </c>
      <c r="Q36" s="48"/>
      <c r="R36" s="47"/>
    </row>
    <row r="37" spans="1:20" s="4" customFormat="1" ht="21.75" customHeight="1">
      <c r="A37" s="92"/>
      <c r="B37" s="90"/>
      <c r="C37" s="57" t="s">
        <v>11</v>
      </c>
      <c r="D37" s="59"/>
      <c r="E37" s="8">
        <v>16300000</v>
      </c>
      <c r="F37" s="8">
        <v>16300000</v>
      </c>
      <c r="G37" s="20">
        <v>6786</v>
      </c>
      <c r="H37" s="20">
        <v>8608725</v>
      </c>
      <c r="I37" s="20">
        <v>6786</v>
      </c>
      <c r="J37" s="20">
        <v>8608725</v>
      </c>
      <c r="K37" s="8"/>
      <c r="L37" s="8"/>
      <c r="M37" s="6">
        <f t="shared" si="15"/>
        <v>0</v>
      </c>
      <c r="N37" s="7">
        <f t="shared" si="1"/>
        <v>52.81426380368098</v>
      </c>
      <c r="O37" s="7">
        <f t="shared" si="2"/>
        <v>52.81426380368098</v>
      </c>
      <c r="P37" s="7">
        <f t="shared" si="3"/>
        <v>100</v>
      </c>
      <c r="Q37" s="48"/>
      <c r="R37" s="47"/>
      <c r="S37" s="37"/>
      <c r="T37" s="37"/>
    </row>
    <row r="38" spans="1:20" s="4" customFormat="1" ht="21.75" customHeight="1">
      <c r="A38" s="92"/>
      <c r="B38" s="90"/>
      <c r="C38" s="57" t="s">
        <v>37</v>
      </c>
      <c r="D38" s="59"/>
      <c r="E38" s="8">
        <v>68950000</v>
      </c>
      <c r="F38" s="8">
        <v>62350000</v>
      </c>
      <c r="G38" s="20">
        <v>1518295</v>
      </c>
      <c r="H38" s="20">
        <v>59826967</v>
      </c>
      <c r="I38" s="20">
        <v>1535251</v>
      </c>
      <c r="J38" s="20">
        <v>59012054</v>
      </c>
      <c r="K38" s="8">
        <v>224</v>
      </c>
      <c r="L38" s="8">
        <v>602</v>
      </c>
      <c r="M38" s="6">
        <f t="shared" si="15"/>
        <v>814311</v>
      </c>
      <c r="N38" s="7">
        <f t="shared" si="1"/>
        <v>85.586735315445978</v>
      </c>
      <c r="O38" s="7">
        <f t="shared" si="2"/>
        <v>94.64643785084202</v>
      </c>
      <c r="P38" s="7">
        <f t="shared" si="3"/>
        <v>98.637883481541024</v>
      </c>
      <c r="Q38" s="48">
        <v>58700</v>
      </c>
      <c r="R38" s="47">
        <v>460495</v>
      </c>
      <c r="S38" s="37"/>
      <c r="T38" s="37"/>
    </row>
    <row r="39" spans="1:20" s="4" customFormat="1" ht="21.75" customHeight="1">
      <c r="A39" s="92"/>
      <c r="B39" s="90"/>
      <c r="C39" s="60" t="s">
        <v>0</v>
      </c>
      <c r="D39" s="6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  <c r="T39" s="37"/>
    </row>
    <row r="40" spans="1:20" s="4" customFormat="1" ht="21.75" customHeight="1">
      <c r="A40" s="92"/>
      <c r="B40" s="90"/>
      <c r="C40" s="60" t="s">
        <v>2</v>
      </c>
      <c r="D40" s="6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  <c r="T40" s="37"/>
    </row>
    <row r="41" spans="1:20" s="4" customFormat="1" ht="21.75" customHeight="1">
      <c r="A41" s="92"/>
      <c r="B41" s="90"/>
      <c r="C41" s="60" t="s">
        <v>10</v>
      </c>
      <c r="D41" s="6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  <c r="T41" s="37"/>
    </row>
    <row r="42" spans="1:20" s="4" customFormat="1" ht="21.75" customHeight="1">
      <c r="A42" s="92"/>
      <c r="B42" s="90"/>
      <c r="C42" s="60" t="s">
        <v>12</v>
      </c>
      <c r="D42" s="6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  <c r="T42" s="37"/>
    </row>
    <row r="43" spans="1:20" s="4" customFormat="1" ht="21.75" customHeight="1">
      <c r="A43" s="92"/>
      <c r="B43" s="90"/>
      <c r="C43" s="60" t="s">
        <v>13</v>
      </c>
      <c r="D43" s="61"/>
      <c r="E43" s="8"/>
      <c r="F43" s="20"/>
      <c r="G43" s="20">
        <v>8</v>
      </c>
      <c r="H43" s="20">
        <v>1200</v>
      </c>
      <c r="I43" s="20"/>
      <c r="J43" s="20">
        <v>1193</v>
      </c>
      <c r="K43" s="20"/>
      <c r="L43" s="20"/>
      <c r="M43" s="6">
        <f t="shared" si="15"/>
        <v>7</v>
      </c>
      <c r="N43" s="7" t="e">
        <f t="shared" si="1"/>
        <v>#DIV/0!</v>
      </c>
      <c r="O43" s="7" t="e">
        <f t="shared" si="2"/>
        <v>#DIV/0!</v>
      </c>
      <c r="P43" s="7">
        <f t="shared" si="3"/>
        <v>99.416666666666657</v>
      </c>
      <c r="Q43" s="48"/>
      <c r="R43" s="47"/>
      <c r="S43" s="37"/>
      <c r="T43" s="37"/>
    </row>
    <row r="44" spans="1:20" s="4" customFormat="1" ht="21.75" customHeight="1" thickBot="1">
      <c r="A44" s="92"/>
      <c r="B44" s="90"/>
      <c r="C44" s="66" t="s">
        <v>38</v>
      </c>
      <c r="D44" s="67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  <c r="T44" s="37"/>
    </row>
    <row r="45" spans="1:20" s="5" customFormat="1" ht="21.75" customHeight="1">
      <c r="A45" s="87" t="s">
        <v>14</v>
      </c>
      <c r="B45" s="68" t="s">
        <v>15</v>
      </c>
      <c r="C45" s="68"/>
      <c r="D45" s="69"/>
      <c r="E45" s="35">
        <f>SUM(E46:E48)</f>
        <v>1427500</v>
      </c>
      <c r="F45" s="35">
        <f t="shared" ref="F45:M45" si="16">SUM(F46:F48)</f>
        <v>1547500</v>
      </c>
      <c r="G45" s="35">
        <f t="shared" si="16"/>
        <v>-254613</v>
      </c>
      <c r="H45" s="35">
        <f t="shared" si="16"/>
        <v>10469032</v>
      </c>
      <c r="I45" s="35">
        <f t="shared" si="16"/>
        <v>-99959</v>
      </c>
      <c r="J45" s="35">
        <f t="shared" si="16"/>
        <v>96840</v>
      </c>
      <c r="K45" s="35">
        <f t="shared" si="16"/>
        <v>41111</v>
      </c>
      <c r="L45" s="35">
        <f t="shared" si="16"/>
        <v>1429773</v>
      </c>
      <c r="M45" s="35">
        <f t="shared" si="16"/>
        <v>8942419</v>
      </c>
      <c r="N45" s="36">
        <f t="shared" si="1"/>
        <v>6.7838879159369521</v>
      </c>
      <c r="O45" s="36">
        <f t="shared" si="2"/>
        <v>6.2578352180936996</v>
      </c>
      <c r="P45" s="36">
        <f t="shared" si="3"/>
        <v>0.92501388858110289</v>
      </c>
      <c r="Q45" s="53">
        <f>SUM(Q46:Q48)</f>
        <v>284468</v>
      </c>
      <c r="R45" s="53">
        <f>SUM(R46:R48)</f>
        <v>2418053</v>
      </c>
      <c r="S45" s="38"/>
      <c r="T45" s="38"/>
    </row>
    <row r="46" spans="1:20" s="4" customFormat="1" ht="21.75" customHeight="1">
      <c r="A46" s="88"/>
      <c r="B46" s="57" t="s">
        <v>16</v>
      </c>
      <c r="C46" s="58"/>
      <c r="D46" s="59"/>
      <c r="E46" s="9">
        <v>247500</v>
      </c>
      <c r="F46" s="9">
        <v>247500</v>
      </c>
      <c r="G46" s="9">
        <v>86</v>
      </c>
      <c r="H46" s="20">
        <v>1781115</v>
      </c>
      <c r="I46" s="20">
        <v>15888</v>
      </c>
      <c r="J46" s="20">
        <v>145441</v>
      </c>
      <c r="K46" s="20">
        <v>1762</v>
      </c>
      <c r="L46" s="20">
        <v>194237</v>
      </c>
      <c r="M46" s="6">
        <f>H46-J46-L46</f>
        <v>1441437</v>
      </c>
      <c r="N46" s="7">
        <f t="shared" si="1"/>
        <v>58.764040404040408</v>
      </c>
      <c r="O46" s="7">
        <f t="shared" si="2"/>
        <v>58.764040404040408</v>
      </c>
      <c r="P46" s="7">
        <f t="shared" si="3"/>
        <v>8.1657276481305239</v>
      </c>
      <c r="Q46" s="48">
        <v>6177</v>
      </c>
      <c r="R46" s="47">
        <v>38493</v>
      </c>
      <c r="S46" s="37"/>
      <c r="T46" s="37"/>
    </row>
    <row r="47" spans="1:20" s="4" customFormat="1" ht="21.75" customHeight="1">
      <c r="A47" s="88"/>
      <c r="B47" s="57" t="s">
        <v>1</v>
      </c>
      <c r="C47" s="58"/>
      <c r="D47" s="59"/>
      <c r="E47" s="9">
        <v>300000</v>
      </c>
      <c r="F47" s="9">
        <v>300000</v>
      </c>
      <c r="G47" s="9">
        <v>110</v>
      </c>
      <c r="H47" s="20">
        <v>1331579</v>
      </c>
      <c r="I47" s="20">
        <v>21166</v>
      </c>
      <c r="J47" s="20">
        <v>366842</v>
      </c>
      <c r="K47" s="20">
        <v>4333</v>
      </c>
      <c r="L47" s="20">
        <v>56541</v>
      </c>
      <c r="M47" s="6">
        <f>H47-J47-L47</f>
        <v>908196</v>
      </c>
      <c r="N47" s="7">
        <f t="shared" si="1"/>
        <v>122.28066666666666</v>
      </c>
      <c r="O47" s="7">
        <f t="shared" si="2"/>
        <v>122.28066666666666</v>
      </c>
      <c r="P47" s="7">
        <f t="shared" si="3"/>
        <v>27.549398120577152</v>
      </c>
      <c r="Q47" s="48">
        <v>962</v>
      </c>
      <c r="R47" s="47">
        <v>4825</v>
      </c>
      <c r="S47" s="37"/>
      <c r="T47" s="37"/>
    </row>
    <row r="48" spans="1:20" s="4" customFormat="1" ht="21.75" customHeight="1">
      <c r="A48" s="89"/>
      <c r="B48" s="57" t="s">
        <v>17</v>
      </c>
      <c r="C48" s="58"/>
      <c r="D48" s="59"/>
      <c r="E48" s="8">
        <v>880000</v>
      </c>
      <c r="F48" s="8">
        <v>1000000</v>
      </c>
      <c r="G48" s="9">
        <v>-254809</v>
      </c>
      <c r="H48" s="20">
        <v>7356338</v>
      </c>
      <c r="I48" s="20">
        <v>-137013</v>
      </c>
      <c r="J48" s="20">
        <v>-415443</v>
      </c>
      <c r="K48" s="20">
        <v>35016</v>
      </c>
      <c r="L48" s="20">
        <v>1178995</v>
      </c>
      <c r="M48" s="6">
        <f>H48-J48-L48</f>
        <v>6592786</v>
      </c>
      <c r="N48" s="7">
        <f t="shared" si="1"/>
        <v>-47.20943181818182</v>
      </c>
      <c r="O48" s="7">
        <f t="shared" si="2"/>
        <v>-41.5443</v>
      </c>
      <c r="P48" s="7">
        <f t="shared" si="3"/>
        <v>-5.6474158745832508</v>
      </c>
      <c r="Q48" s="48">
        <v>277329</v>
      </c>
      <c r="R48" s="47">
        <v>2374735</v>
      </c>
      <c r="S48" s="37"/>
      <c r="T48" s="37"/>
    </row>
    <row r="49" spans="19:20">
      <c r="S49" s="39"/>
      <c r="T49" s="39"/>
    </row>
    <row r="50" spans="19:20">
      <c r="S50" s="39"/>
      <c r="T50" s="39"/>
    </row>
    <row r="51" spans="19:20">
      <c r="S51" s="39"/>
      <c r="T51" s="39"/>
    </row>
    <row r="52" spans="19:20">
      <c r="S52" s="39"/>
      <c r="T52" s="39"/>
    </row>
    <row r="53" spans="19:20">
      <c r="S53" s="39"/>
      <c r="T53" s="39"/>
    </row>
    <row r="54" spans="19:20">
      <c r="S54" s="39"/>
      <c r="T54" s="39"/>
    </row>
    <row r="55" spans="19:20">
      <c r="S55" s="39"/>
      <c r="T55" s="39"/>
    </row>
    <row r="56" spans="19:20">
      <c r="S56" s="39"/>
      <c r="T56" s="39"/>
    </row>
    <row r="57" spans="19:20">
      <c r="S57" s="39"/>
      <c r="T57" s="39"/>
    </row>
    <row r="58" spans="19:20">
      <c r="S58" s="39"/>
      <c r="T58" s="39"/>
    </row>
    <row r="59" spans="19:20">
      <c r="S59" s="39"/>
      <c r="T59" s="39"/>
    </row>
    <row r="60" spans="19:20">
      <c r="S60" s="39"/>
      <c r="T60" s="39"/>
    </row>
    <row r="61" spans="19:20">
      <c r="S61" s="39"/>
      <c r="T61" s="39"/>
    </row>
    <row r="62" spans="19:20">
      <c r="S62" s="39"/>
      <c r="T62" s="39"/>
    </row>
    <row r="63" spans="19:20">
      <c r="S63" s="39"/>
      <c r="T63" s="39"/>
    </row>
    <row r="64" spans="19:20">
      <c r="S64" s="39"/>
      <c r="T64" s="39"/>
    </row>
    <row r="65" spans="19:20">
      <c r="S65" s="39"/>
      <c r="T65" s="39"/>
    </row>
    <row r="66" spans="19:20">
      <c r="S66" s="39"/>
      <c r="T66" s="39"/>
    </row>
    <row r="67" spans="19:20">
      <c r="S67" s="39"/>
      <c r="T67" s="39"/>
    </row>
    <row r="68" spans="19:20">
      <c r="S68" s="39"/>
      <c r="T68" s="39"/>
    </row>
  </sheetData>
  <mergeCells count="45"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A7:A9"/>
    <mergeCell ref="I5:J5"/>
    <mergeCell ref="A5:D6"/>
    <mergeCell ref="B7:D7"/>
    <mergeCell ref="B8:D8"/>
    <mergeCell ref="B9:D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C20:D20"/>
    <mergeCell ref="B3:C3"/>
    <mergeCell ref="G5:H5"/>
    <mergeCell ref="K5:L5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2014-10-09T23:01:47Z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