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L46" i="18"/>
  <c r="R46"/>
  <c r="Q46"/>
  <c r="R35"/>
  <c r="R32" s="1"/>
  <c r="R10" s="1"/>
  <c r="Q35"/>
  <c r="Q32" s="1"/>
  <c r="Q10" s="1"/>
  <c r="R25"/>
  <c r="Q25"/>
  <c r="R17"/>
  <c r="Q17"/>
  <c r="Q12" s="1"/>
  <c r="R14"/>
  <c r="Q14"/>
  <c r="M47"/>
  <c r="H17"/>
  <c r="G17"/>
  <c r="M13"/>
  <c r="N13"/>
  <c r="O13"/>
  <c r="P13"/>
  <c r="E14"/>
  <c r="F14"/>
  <c r="G14"/>
  <c r="H14"/>
  <c r="I14"/>
  <c r="I12" s="1"/>
  <c r="J14"/>
  <c r="K14"/>
  <c r="L14"/>
  <c r="M15"/>
  <c r="N15"/>
  <c r="O15"/>
  <c r="P15"/>
  <c r="M16"/>
  <c r="N16"/>
  <c r="O16"/>
  <c r="P16"/>
  <c r="E17"/>
  <c r="F17"/>
  <c r="F12" s="1"/>
  <c r="I17"/>
  <c r="J17"/>
  <c r="K17"/>
  <c r="L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M24"/>
  <c r="N24"/>
  <c r="O24"/>
  <c r="P24"/>
  <c r="E25"/>
  <c r="F25"/>
  <c r="G25"/>
  <c r="G12" s="1"/>
  <c r="G9" s="1"/>
  <c r="G8" s="1"/>
  <c r="H25"/>
  <c r="I25"/>
  <c r="J25"/>
  <c r="O25" s="1"/>
  <c r="K25"/>
  <c r="L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1"/>
  <c r="N31"/>
  <c r="O31"/>
  <c r="P31"/>
  <c r="M33"/>
  <c r="N33"/>
  <c r="O33"/>
  <c r="P33"/>
  <c r="M34"/>
  <c r="N34"/>
  <c r="O34"/>
  <c r="P34"/>
  <c r="E35"/>
  <c r="F35"/>
  <c r="F32" s="1"/>
  <c r="F10" s="1"/>
  <c r="G35"/>
  <c r="G32" s="1"/>
  <c r="G10" s="1"/>
  <c r="H35"/>
  <c r="I35"/>
  <c r="I32" s="1"/>
  <c r="I10" s="1"/>
  <c r="J35"/>
  <c r="J32" s="1"/>
  <c r="K35"/>
  <c r="K32" s="1"/>
  <c r="K10" s="1"/>
  <c r="L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M45"/>
  <c r="N45"/>
  <c r="O45"/>
  <c r="P45"/>
  <c r="E46"/>
  <c r="F46"/>
  <c r="G46"/>
  <c r="H46"/>
  <c r="I46"/>
  <c r="J46"/>
  <c r="N46" s="1"/>
  <c r="K46"/>
  <c r="N47"/>
  <c r="O47"/>
  <c r="P47"/>
  <c r="M48"/>
  <c r="N48"/>
  <c r="O48"/>
  <c r="P48"/>
  <c r="M49"/>
  <c r="N49"/>
  <c r="O49"/>
  <c r="P49"/>
  <c r="H32"/>
  <c r="H10" s="1"/>
  <c r="O46"/>
  <c r="E32"/>
  <c r="E10" s="1"/>
  <c r="M17"/>
  <c r="O17"/>
  <c r="P17"/>
  <c r="O14"/>
  <c r="M46"/>
  <c r="M25"/>
  <c r="P46" l="1"/>
  <c r="K12"/>
  <c r="K9" s="1"/>
  <c r="K8" s="1"/>
  <c r="P25"/>
  <c r="M35"/>
  <c r="N17"/>
  <c r="L12"/>
  <c r="L9" s="1"/>
  <c r="H12"/>
  <c r="H11" s="1"/>
  <c r="M14"/>
  <c r="N14"/>
  <c r="M32"/>
  <c r="F9"/>
  <c r="F8" s="1"/>
  <c r="F11"/>
  <c r="Q11"/>
  <c r="Q9"/>
  <c r="Q8" s="1"/>
  <c r="J10"/>
  <c r="P32"/>
  <c r="N32"/>
  <c r="O32"/>
  <c r="M12"/>
  <c r="I9"/>
  <c r="I8" s="1"/>
  <c r="I11"/>
  <c r="L32"/>
  <c r="N35"/>
  <c r="G11"/>
  <c r="O35"/>
  <c r="J12"/>
  <c r="R12"/>
  <c r="E12"/>
  <c r="P14"/>
  <c r="P35"/>
  <c r="N25"/>
  <c r="K11" l="1"/>
  <c r="H9"/>
  <c r="H8" s="1"/>
  <c r="J9"/>
  <c r="O12"/>
  <c r="P12"/>
  <c r="J11"/>
  <c r="N12"/>
  <c r="L10"/>
  <c r="N10"/>
  <c r="P10"/>
  <c r="O10"/>
  <c r="R9"/>
  <c r="R11"/>
  <c r="M11"/>
  <c r="M9"/>
  <c r="E11"/>
  <c r="E9"/>
  <c r="E8" s="1"/>
  <c r="L8"/>
  <c r="M10"/>
  <c r="L11"/>
  <c r="M8" l="1"/>
  <c r="R8"/>
  <c r="O11"/>
  <c r="N11"/>
  <c r="P11"/>
  <c r="J8"/>
  <c r="O9"/>
  <c r="N9"/>
  <c r="P9"/>
  <c r="O8" l="1"/>
  <c r="P8"/>
  <c r="N8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<sst xmlns="http://schemas.openxmlformats.org/spreadsheetml/2006/main" count="74" uniqueCount="62">
  <si>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</si>
  <si>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</si>
  <si>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</si>
  <si>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</si>
  <si>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</si>
  <si>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</si>
  <si>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</si>
  <si>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</si>
  <si>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</si>
  <si>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</si>
  <si>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</si>
  <si>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</si>
  <si>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</si>
  <si>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</si>
  <si>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</si>
  <si>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</si>
  <si>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</si>
  <si>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</si>
  <si>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</si>
  <si>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</si>
  <si>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</si>
  <si>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</si>
  <si>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</si>
  <si>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</si>
  <si>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</si>
  <si>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</si>
  <si>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</si>
  <si>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</si>
  <si>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</si>
  <si>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</si>
  <si>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</si>
  <si>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</si>
  <si>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</si>
  <si>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</si>
  <si>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</si>
  <si>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</si>
  <si>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</si>
  <si>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</si>
  <si>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</si>
  <si>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</si>
  <si>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</si>
  <si>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</si>
  <si>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</si>
  <si>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</si>
  <si>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</si>
  <si>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</si>
  <si>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</si>
  <si>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</si>
  <si>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</si>
  <si>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</si>
  <si>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</si>
  <si>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</si>
  <si>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</si>
  <si>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</si>
  <si>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</si>
  <si>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</si>
  <si>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</si>
  <si>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</si>
  <si>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</si>
  <si>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</si>
  <si>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</si>
  <si>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2015년</t>
    </r>
    <r>
      <rPr>
        <b/>
        <sz val="24"/>
        <rFont val="휴먼엑스포"/>
        <family val="1"/>
        <charset val="129"/>
      </rPr>
      <t xml:space="preserve">  3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(2015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</si>
</sst>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6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5" fillId="8" borderId="0" xfId="0" applyNumberFormat="1" applyFont="1" applyFill="1" applyAlignment="1" applyProtection="1">
      <alignment horizontal="center" vertical="center"/>
      <protection locked="0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20" fillId="7" borderId="22" xfId="0" applyNumberFormat="1" applyFont="1" applyFill="1" applyBorder="1" applyAlignment="1" applyProtection="1">
      <alignment horizontal="center" vertical="center" wrapText="1"/>
    </xf>
    <xf numFmtId="3" fontId="20" fillId="7" borderId="12" xfId="0" applyNumberFormat="1" applyFont="1" applyFill="1" applyBorder="1" applyAlignment="1" applyProtection="1">
      <alignment horizontal="center" vertical="center" wrapText="1"/>
    </xf>
    <xf numFmtId="3" fontId="20" fillId="7" borderId="2" xfId="0" applyNumberFormat="1" applyFont="1" applyFill="1" applyBorder="1" applyAlignment="1" applyProtection="1">
      <alignment horizontal="center" vertical="center" wrapText="1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20" fillId="6" borderId="23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5" borderId="15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6" xfId="0" applyNumberFormat="1" applyFont="1" applyFill="1" applyBorder="1" applyAlignment="1" applyProtection="1">
      <alignment horizontal="center" vertical="center"/>
    </xf>
    <xf numFmtId="3" fontId="12" fillId="9" borderId="1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0" xfId="0" applyNumberFormat="1" applyFont="1" applyFill="1" applyBorder="1" applyAlignment="1" applyProtection="1">
      <alignment horizontal="center" vertical="center"/>
    </xf>
    <xf numFmtId="3" fontId="12" fillId="5" borderId="11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19" xfId="0" applyNumberFormat="1" applyFont="1" applyFill="1" applyBorder="1" applyAlignment="1" applyProtection="1">
      <alignment horizontal="center" vertical="center"/>
    </xf>
    <xf numFmtId="3" fontId="12" fillId="5" borderId="20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21" fillId="2" borderId="10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7" borderId="13" xfId="0" applyNumberFormat="1" applyFont="1" applyFill="1" applyBorder="1" applyAlignment="1" applyProtection="1">
      <alignment horizontal="center" vertical="center"/>
    </xf>
    <xf numFmtId="3" fontId="12" fillId="7" borderId="14" xfId="0" applyNumberFormat="1" applyFont="1" applyFill="1" applyBorder="1" applyAlignment="1" applyProtection="1">
      <alignment horizontal="center" vertical="center"/>
    </xf>
    <xf numFmtId="3" fontId="15" fillId="8" borderId="0" xfId="0" applyNumberFormat="1" applyFont="1" applyFill="1" applyAlignment="1" applyProtection="1">
      <alignment horizontal="center" vertical="center"/>
      <protection locked="0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9"/>
  <sheetViews>
    <sheetView tabSelected="1" zoomScale="75" zoomScaleNormal="75" workbookViewId="0">
      <pane xSplit="4" ySplit="7" topLeftCell="E8" activePane="bottomRight" state="frozen"/>
      <selection pane="topRight" activeCell="E1" sqref="E1"/>
      <selection pane="bottomLeft" activeCell="A9" sqref="A9"/>
      <selection pane="bottomRight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4"/>
      <c r="G1" s="93" t="s">
        <v>61</v>
      </c>
      <c r="H1" s="93"/>
      <c r="I1" s="93"/>
      <c r="J1" s="93"/>
      <c r="K1" s="93"/>
      <c r="L1" s="93"/>
      <c r="M1" s="93"/>
      <c r="N1" s="93"/>
      <c r="O1" s="12"/>
      <c r="P1" s="12"/>
      <c r="Q1" s="12"/>
    </row>
    <row r="2" spans="1:18" s="10" customFormat="1" ht="14.25" customHeight="1">
      <c r="E2" s="13"/>
      <c r="G2" s="93"/>
      <c r="H2" s="93"/>
      <c r="I2" s="93"/>
      <c r="J2" s="93"/>
      <c r="K2" s="93"/>
      <c r="L2" s="93"/>
      <c r="M2" s="93"/>
      <c r="N2" s="93"/>
      <c r="O2" s="15"/>
      <c r="P2" s="14"/>
      <c r="Q2" s="12"/>
    </row>
    <row r="3" spans="1:18" s="10" customFormat="1" ht="14.25" customHeight="1">
      <c r="E3" s="13"/>
      <c r="G3" s="54"/>
      <c r="H3" s="54"/>
      <c r="I3" s="54"/>
      <c r="J3" s="54"/>
      <c r="K3" s="54"/>
      <c r="L3" s="54"/>
      <c r="M3" s="54"/>
      <c r="N3" s="54"/>
      <c r="O3" s="15"/>
      <c r="P3" s="14"/>
      <c r="Q3" s="12"/>
    </row>
    <row r="4" spans="1:18" s="10" customFormat="1" ht="20.25" customHeight="1">
      <c r="A4" s="16"/>
      <c r="B4" s="71"/>
      <c r="C4" s="71"/>
      <c r="D4" s="11"/>
      <c r="L4" s="22"/>
      <c r="M4" s="21"/>
      <c r="N4" s="21"/>
      <c r="O4" s="21"/>
      <c r="P4" s="14"/>
      <c r="Q4" s="12"/>
    </row>
    <row r="5" spans="1:18" ht="15.75" customHeight="1">
      <c r="N5" s="1"/>
      <c r="O5" s="1"/>
      <c r="P5" s="3"/>
      <c r="R5" s="23" t="s">
        <v>40</v>
      </c>
    </row>
    <row r="6" spans="1:18" s="4" customFormat="1" ht="27.75" customHeight="1">
      <c r="A6" s="55" t="s">
        <v>41</v>
      </c>
      <c r="B6" s="75"/>
      <c r="C6" s="75"/>
      <c r="D6" s="56"/>
      <c r="E6" s="57" t="s">
        <v>42</v>
      </c>
      <c r="F6" s="57"/>
      <c r="G6" s="55" t="s">
        <v>43</v>
      </c>
      <c r="H6" s="56"/>
      <c r="I6" s="55" t="s">
        <v>44</v>
      </c>
      <c r="J6" s="56"/>
      <c r="K6" s="55" t="s">
        <v>45</v>
      </c>
      <c r="L6" s="56"/>
      <c r="M6" s="57" t="s">
        <v>46</v>
      </c>
      <c r="N6" s="57" t="s">
        <v>47</v>
      </c>
      <c r="O6" s="57"/>
      <c r="P6" s="57"/>
      <c r="Q6" s="55" t="s">
        <v>48</v>
      </c>
      <c r="R6" s="56"/>
    </row>
    <row r="7" spans="1:18" s="4" customFormat="1" ht="36" customHeight="1" thickBot="1">
      <c r="A7" s="76"/>
      <c r="B7" s="77"/>
      <c r="C7" s="77"/>
      <c r="D7" s="78"/>
      <c r="E7" s="40" t="s">
        <v>49</v>
      </c>
      <c r="F7" s="40" t="s">
        <v>50</v>
      </c>
      <c r="G7" s="40" t="s">
        <v>51</v>
      </c>
      <c r="H7" s="40" t="s">
        <v>52</v>
      </c>
      <c r="I7" s="40" t="s">
        <v>51</v>
      </c>
      <c r="J7" s="40" t="s">
        <v>52</v>
      </c>
      <c r="K7" s="40" t="s">
        <v>51</v>
      </c>
      <c r="L7" s="40" t="s">
        <v>52</v>
      </c>
      <c r="M7" s="58"/>
      <c r="N7" s="41" t="s">
        <v>53</v>
      </c>
      <c r="O7" s="41" t="s">
        <v>54</v>
      </c>
      <c r="P7" s="40" t="s">
        <v>55</v>
      </c>
      <c r="Q7" s="40" t="s">
        <v>51</v>
      </c>
      <c r="R7" s="40" t="s">
        <v>52</v>
      </c>
    </row>
    <row r="8" spans="1:18" s="4" customFormat="1" ht="21.75" customHeight="1">
      <c r="A8" s="72" t="s">
        <v>56</v>
      </c>
      <c r="B8" s="79" t="s">
        <v>57</v>
      </c>
      <c r="C8" s="79"/>
      <c r="D8" s="80"/>
      <c r="E8" s="27">
        <f t="shared" ref="E8:M8" si="0">SUM(E9:E10)</f>
        <v>241084000</v>
      </c>
      <c r="F8" s="27">
        <f t="shared" si="0"/>
        <v>0</v>
      </c>
      <c r="G8" s="27">
        <f>SUM(G9:G10)</f>
        <v>13758577</v>
      </c>
      <c r="H8" s="27">
        <f t="shared" si="0"/>
        <v>56644877</v>
      </c>
      <c r="I8" s="27">
        <f t="shared" si="0"/>
        <v>14193415</v>
      </c>
      <c r="J8" s="27">
        <f>SUM(J9:J10)</f>
        <v>44410468</v>
      </c>
      <c r="K8" s="27">
        <f t="shared" si="0"/>
        <v>343468</v>
      </c>
      <c r="L8" s="27">
        <f t="shared" si="0"/>
        <v>343468</v>
      </c>
      <c r="M8" s="27">
        <f t="shared" si="0"/>
        <v>11890941</v>
      </c>
      <c r="N8" s="28">
        <f t="shared" ref="N8:N49" si="1">+J8/E8*100</f>
        <v>18.421159429908247</v>
      </c>
      <c r="O8" s="28" t="e">
        <f t="shared" ref="O8:O49" si="2">+J8/F8*100</f>
        <v>#DIV/0!</v>
      </c>
      <c r="P8" s="28">
        <f t="shared" ref="P8:P49" si="3">+J8/H8*100</f>
        <v>78.401561362733645</v>
      </c>
      <c r="Q8" s="27">
        <f>SUM(Q9:Q10)</f>
        <v>254162</v>
      </c>
      <c r="R8" s="27">
        <f>SUM(R9:R10)</f>
        <v>285979</v>
      </c>
    </row>
    <row r="9" spans="1:18" s="4" customFormat="1" ht="21.75" customHeight="1">
      <c r="A9" s="73"/>
      <c r="B9" s="81" t="s">
        <v>27</v>
      </c>
      <c r="C9" s="82"/>
      <c r="D9" s="83"/>
      <c r="E9" s="17">
        <f t="shared" ref="E9:M9" si="4">E12+E47+E48</f>
        <v>89654000</v>
      </c>
      <c r="F9" s="17">
        <f t="shared" si="4"/>
        <v>0</v>
      </c>
      <c r="G9" s="17">
        <f t="shared" si="4"/>
        <v>7109356</v>
      </c>
      <c r="H9" s="17">
        <f t="shared" si="4"/>
        <v>24058986</v>
      </c>
      <c r="I9" s="17">
        <f t="shared" si="4"/>
        <v>7320480</v>
      </c>
      <c r="J9" s="17">
        <f t="shared" si="4"/>
        <v>21120537</v>
      </c>
      <c r="K9" s="17">
        <f t="shared" si="4"/>
        <v>39505</v>
      </c>
      <c r="L9" s="17">
        <f t="shared" si="4"/>
        <v>39505</v>
      </c>
      <c r="M9" s="17">
        <f t="shared" si="4"/>
        <v>2898944</v>
      </c>
      <c r="N9" s="18">
        <f t="shared" si="1"/>
        <v>23.557830102393645</v>
      </c>
      <c r="O9" s="18" t="e">
        <f t="shared" si="2"/>
        <v>#DIV/0!</v>
      </c>
      <c r="P9" s="18">
        <f t="shared" si="3"/>
        <v>87.786480278096519</v>
      </c>
      <c r="Q9" s="17">
        <f>Q12+Q47+Q48</f>
        <v>19584</v>
      </c>
      <c r="R9" s="17">
        <f>R12+R47+R48</f>
        <v>41024</v>
      </c>
    </row>
    <row r="10" spans="1:18" s="4" customFormat="1" ht="21.75" customHeight="1" thickBot="1">
      <c r="A10" s="74"/>
      <c r="B10" s="84" t="s">
        <v>17</v>
      </c>
      <c r="C10" s="85"/>
      <c r="D10" s="86"/>
      <c r="E10" s="29">
        <f>E32+E49</f>
        <v>151430000</v>
      </c>
      <c r="F10" s="29">
        <f t="shared" ref="F10:M10" si="5">F32+F49</f>
        <v>0</v>
      </c>
      <c r="G10" s="29">
        <f t="shared" si="5"/>
        <v>6649221</v>
      </c>
      <c r="H10" s="29">
        <f t="shared" si="5"/>
        <v>32585891</v>
      </c>
      <c r="I10" s="29">
        <f t="shared" si="5"/>
        <v>6872935</v>
      </c>
      <c r="J10" s="29">
        <f t="shared" si="5"/>
        <v>23289931</v>
      </c>
      <c r="K10" s="29">
        <f t="shared" si="5"/>
        <v>303963</v>
      </c>
      <c r="L10" s="29">
        <f t="shared" si="5"/>
        <v>303963</v>
      </c>
      <c r="M10" s="29">
        <f t="shared" si="5"/>
        <v>8991997</v>
      </c>
      <c r="N10" s="30">
        <f t="shared" si="1"/>
        <v>15.379998018886615</v>
      </c>
      <c r="O10" s="30" t="e">
        <f t="shared" si="2"/>
        <v>#DIV/0!</v>
      </c>
      <c r="P10" s="30">
        <f t="shared" si="3"/>
        <v>71.472438792605047</v>
      </c>
      <c r="Q10" s="29">
        <f>Q32+Q49</f>
        <v>234578</v>
      </c>
      <c r="R10" s="29">
        <f>R32+R49</f>
        <v>244955</v>
      </c>
    </row>
    <row r="11" spans="1:18" s="4" customFormat="1" ht="21.75" customHeight="1">
      <c r="A11" s="64" t="s">
        <v>18</v>
      </c>
      <c r="B11" s="69" t="s">
        <v>15</v>
      </c>
      <c r="C11" s="69"/>
      <c r="D11" s="70"/>
      <c r="E11" s="25">
        <f t="shared" ref="E11:M11" si="6">SUM(E12,E32)</f>
        <v>239332000</v>
      </c>
      <c r="F11" s="25">
        <f t="shared" si="6"/>
        <v>0</v>
      </c>
      <c r="G11" s="25">
        <f t="shared" si="6"/>
        <v>13933481</v>
      </c>
      <c r="H11" s="25">
        <f t="shared" si="6"/>
        <v>44684703</v>
      </c>
      <c r="I11" s="25">
        <f t="shared" si="6"/>
        <v>13937251</v>
      </c>
      <c r="J11" s="25">
        <f t="shared" si="6"/>
        <v>44154304</v>
      </c>
      <c r="K11" s="25">
        <f t="shared" si="6"/>
        <v>0</v>
      </c>
      <c r="L11" s="25">
        <f t="shared" si="6"/>
        <v>0</v>
      </c>
      <c r="M11" s="25">
        <f t="shared" si="6"/>
        <v>530399</v>
      </c>
      <c r="N11" s="26">
        <f t="shared" si="1"/>
        <v>18.448976317416811</v>
      </c>
      <c r="O11" s="26" t="e">
        <f t="shared" si="2"/>
        <v>#DIV/0!</v>
      </c>
      <c r="P11" s="26">
        <f t="shared" si="3"/>
        <v>98.813018853454167</v>
      </c>
      <c r="Q11" s="25">
        <f>SUM(Q12,Q32)</f>
        <v>34856</v>
      </c>
      <c r="R11" s="25">
        <f>SUM(R12,R32)</f>
        <v>66673</v>
      </c>
    </row>
    <row r="12" spans="1:18" s="4" customFormat="1" ht="21.75" customHeight="1">
      <c r="A12" s="65"/>
      <c r="B12" s="62" t="s">
        <v>19</v>
      </c>
      <c r="C12" s="66" t="s">
        <v>7</v>
      </c>
      <c r="D12" s="67"/>
      <c r="E12" s="6">
        <f t="shared" ref="E12:M12" si="7">SUM(E13,E14,E17,E20:E24,E25)</f>
        <v>88902000</v>
      </c>
      <c r="F12" s="6">
        <f t="shared" si="7"/>
        <v>0</v>
      </c>
      <c r="G12" s="6">
        <f t="shared" si="7"/>
        <v>7100945</v>
      </c>
      <c r="H12" s="6">
        <f t="shared" si="7"/>
        <v>21068006</v>
      </c>
      <c r="I12" s="6">
        <f t="shared" si="7"/>
        <v>7130037</v>
      </c>
      <c r="J12" s="6">
        <f t="shared" si="7"/>
        <v>20930094</v>
      </c>
      <c r="K12" s="6">
        <f t="shared" si="7"/>
        <v>0</v>
      </c>
      <c r="L12" s="6">
        <f t="shared" si="7"/>
        <v>0</v>
      </c>
      <c r="M12" s="6">
        <f t="shared" si="7"/>
        <v>137912</v>
      </c>
      <c r="N12" s="7">
        <f t="shared" si="1"/>
        <v>23.542883174731728</v>
      </c>
      <c r="O12" s="7" t="e">
        <f t="shared" si="2"/>
        <v>#DIV/0!</v>
      </c>
      <c r="P12" s="7">
        <f t="shared" si="3"/>
        <v>99.345396047447494</v>
      </c>
      <c r="Q12" s="6">
        <f>SUM(Q13,Q14,Q17,Q20:Q24,Q25)</f>
        <v>16303</v>
      </c>
      <c r="R12" s="6">
        <f>SUM(R13,R14,R17,R20:R24,R25)</f>
        <v>37743</v>
      </c>
    </row>
    <row r="13" spans="1:18" s="4" customFormat="1" ht="21.75" customHeight="1">
      <c r="A13" s="65"/>
      <c r="B13" s="63"/>
      <c r="C13" s="68" t="s">
        <v>20</v>
      </c>
      <c r="D13" s="67"/>
      <c r="E13" s="9">
        <v>54071000</v>
      </c>
      <c r="F13" s="9"/>
      <c r="G13" s="9">
        <v>4870549</v>
      </c>
      <c r="H13" s="20">
        <v>14909712</v>
      </c>
      <c r="I13" s="9">
        <v>4874493</v>
      </c>
      <c r="J13" s="20">
        <v>14846032</v>
      </c>
      <c r="K13" s="9"/>
      <c r="L13" s="20"/>
      <c r="M13" s="6">
        <f>H13-J13-L13</f>
        <v>63680</v>
      </c>
      <c r="N13" s="7">
        <f t="shared" si="1"/>
        <v>27.456551571082464</v>
      </c>
      <c r="O13" s="7" t="e">
        <f t="shared" si="2"/>
        <v>#DIV/0!</v>
      </c>
      <c r="P13" s="7">
        <f t="shared" si="3"/>
        <v>99.572895841314718</v>
      </c>
      <c r="Q13" s="48">
        <v>9369</v>
      </c>
      <c r="R13" s="47">
        <v>25331</v>
      </c>
    </row>
    <row r="14" spans="1:18" s="4" customFormat="1" ht="21.75" customHeight="1">
      <c r="A14" s="65"/>
      <c r="B14" s="63"/>
      <c r="C14" s="62" t="s">
        <v>58</v>
      </c>
      <c r="D14" s="42" t="s">
        <v>26</v>
      </c>
      <c r="E14" s="19">
        <f t="shared" ref="E14:M14" si="8">SUM(E15:E16)</f>
        <v>6639000</v>
      </c>
      <c r="F14" s="19">
        <f t="shared" si="8"/>
        <v>0</v>
      </c>
      <c r="G14" s="19">
        <f t="shared" si="8"/>
        <v>591182</v>
      </c>
      <c r="H14" s="19">
        <f t="shared" si="8"/>
        <v>2098126</v>
      </c>
      <c r="I14" s="19">
        <f t="shared" si="8"/>
        <v>616458</v>
      </c>
      <c r="J14" s="19">
        <f t="shared" si="8"/>
        <v>2033129</v>
      </c>
      <c r="K14" s="19">
        <f t="shared" si="8"/>
        <v>0</v>
      </c>
      <c r="L14" s="19">
        <f t="shared" si="8"/>
        <v>0</v>
      </c>
      <c r="M14" s="19">
        <f t="shared" si="8"/>
        <v>64997</v>
      </c>
      <c r="N14" s="7">
        <f t="shared" si="1"/>
        <v>30.624024702515442</v>
      </c>
      <c r="O14" s="7" t="e">
        <f t="shared" si="2"/>
        <v>#DIV/0!</v>
      </c>
      <c r="P14" s="7">
        <f t="shared" si="3"/>
        <v>96.902140290907226</v>
      </c>
      <c r="Q14" s="49">
        <f>SUM(Q15:Q16)</f>
        <v>245</v>
      </c>
      <c r="R14" s="49">
        <f>SUM(R15:R16)</f>
        <v>1910</v>
      </c>
    </row>
    <row r="15" spans="1:18" s="4" customFormat="1" ht="21.75" customHeight="1">
      <c r="A15" s="65"/>
      <c r="B15" s="63"/>
      <c r="C15" s="94"/>
      <c r="D15" s="43" t="s">
        <v>28</v>
      </c>
      <c r="E15" s="8">
        <v>5776000</v>
      </c>
      <c r="F15" s="8"/>
      <c r="G15" s="9">
        <v>563185</v>
      </c>
      <c r="H15" s="20">
        <v>1285186</v>
      </c>
      <c r="I15" s="9">
        <v>563170</v>
      </c>
      <c r="J15" s="20">
        <v>1285172</v>
      </c>
      <c r="K15" s="9"/>
      <c r="L15" s="20"/>
      <c r="M15" s="6">
        <f>H15-J15-L15</f>
        <v>14</v>
      </c>
      <c r="N15" s="7">
        <f t="shared" si="1"/>
        <v>22.250207756232687</v>
      </c>
      <c r="O15" s="7" t="e">
        <f t="shared" si="2"/>
        <v>#DIV/0!</v>
      </c>
      <c r="P15" s="7">
        <f t="shared" si="3"/>
        <v>99.998910663514849</v>
      </c>
      <c r="Q15" s="48">
        <v>177</v>
      </c>
      <c r="R15" s="47">
        <v>1411</v>
      </c>
    </row>
    <row r="16" spans="1:18" s="4" customFormat="1" ht="21.75" customHeight="1">
      <c r="A16" s="65"/>
      <c r="B16" s="63"/>
      <c r="C16" s="95"/>
      <c r="D16" s="43" t="s">
        <v>29</v>
      </c>
      <c r="E16" s="8">
        <v>863000</v>
      </c>
      <c r="F16" s="8"/>
      <c r="G16" s="9">
        <v>27997</v>
      </c>
      <c r="H16" s="20">
        <v>812940</v>
      </c>
      <c r="I16" s="9">
        <v>53288</v>
      </c>
      <c r="J16" s="20">
        <v>747957</v>
      </c>
      <c r="K16" s="9"/>
      <c r="L16" s="20"/>
      <c r="M16" s="6">
        <f>H16-J16-L16</f>
        <v>64983</v>
      </c>
      <c r="N16" s="7">
        <f t="shared" si="1"/>
        <v>86.669409038238697</v>
      </c>
      <c r="O16" s="7" t="e">
        <f t="shared" si="2"/>
        <v>#DIV/0!</v>
      </c>
      <c r="P16" s="7">
        <f t="shared" si="3"/>
        <v>92.006421138091383</v>
      </c>
      <c r="Q16" s="48">
        <v>68</v>
      </c>
      <c r="R16" s="47">
        <v>499</v>
      </c>
    </row>
    <row r="17" spans="1:18" s="4" customFormat="1" ht="21.75" customHeight="1">
      <c r="A17" s="65"/>
      <c r="B17" s="63"/>
      <c r="C17" s="62" t="s">
        <v>59</v>
      </c>
      <c r="D17" s="42" t="s">
        <v>26</v>
      </c>
      <c r="E17" s="19">
        <f t="shared" ref="E17:M17" si="9">SUM(E18:E19)</f>
        <v>6733000</v>
      </c>
      <c r="F17" s="19">
        <f t="shared" si="9"/>
        <v>0</v>
      </c>
      <c r="G17" s="19">
        <f t="shared" si="9"/>
        <v>402187</v>
      </c>
      <c r="H17" s="19">
        <f t="shared" si="9"/>
        <v>525182</v>
      </c>
      <c r="I17" s="19">
        <f t="shared" si="9"/>
        <v>403334</v>
      </c>
      <c r="J17" s="19">
        <f t="shared" si="9"/>
        <v>524670</v>
      </c>
      <c r="K17" s="19">
        <f t="shared" si="9"/>
        <v>0</v>
      </c>
      <c r="L17" s="19">
        <f t="shared" si="9"/>
        <v>0</v>
      </c>
      <c r="M17" s="19">
        <f t="shared" si="9"/>
        <v>512</v>
      </c>
      <c r="N17" s="7">
        <f t="shared" si="1"/>
        <v>7.792514480914897</v>
      </c>
      <c r="O17" s="7" t="e">
        <f t="shared" si="2"/>
        <v>#DIV/0!</v>
      </c>
      <c r="P17" s="7">
        <f t="shared" si="3"/>
        <v>99.902509987014014</v>
      </c>
      <c r="Q17" s="49">
        <f>SUM(Q18:Q19)</f>
        <v>0</v>
      </c>
      <c r="R17" s="49">
        <f>SUM(R18:R19)</f>
        <v>0</v>
      </c>
    </row>
    <row r="18" spans="1:18" s="4" customFormat="1" ht="21.75" customHeight="1">
      <c r="A18" s="65"/>
      <c r="B18" s="63"/>
      <c r="C18" s="94"/>
      <c r="D18" s="44" t="s">
        <v>30</v>
      </c>
      <c r="E18" s="8">
        <v>1009000</v>
      </c>
      <c r="F18" s="8"/>
      <c r="G18" s="20">
        <v>402169</v>
      </c>
      <c r="H18" s="20">
        <v>525164</v>
      </c>
      <c r="I18" s="20">
        <v>403316</v>
      </c>
      <c r="J18" s="20">
        <v>524652</v>
      </c>
      <c r="K18" s="20"/>
      <c r="L18" s="20"/>
      <c r="M18" s="6">
        <f t="shared" ref="M18:M24" si="10">H18-J18-L18</f>
        <v>512</v>
      </c>
      <c r="N18" s="7">
        <f t="shared" si="1"/>
        <v>51.997224975222991</v>
      </c>
      <c r="O18" s="7" t="e">
        <f t="shared" si="2"/>
        <v>#DIV/0!</v>
      </c>
      <c r="P18" s="7">
        <f t="shared" si="3"/>
        <v>99.902506645543113</v>
      </c>
      <c r="Q18" s="48"/>
      <c r="R18" s="47"/>
    </row>
    <row r="19" spans="1:18" s="4" customFormat="1" ht="21.75" customHeight="1">
      <c r="A19" s="65"/>
      <c r="B19" s="63"/>
      <c r="C19" s="95"/>
      <c r="D19" s="44" t="s">
        <v>31</v>
      </c>
      <c r="E19" s="8">
        <v>5724000</v>
      </c>
      <c r="F19" s="8"/>
      <c r="G19" s="20">
        <v>18</v>
      </c>
      <c r="H19" s="20">
        <v>18</v>
      </c>
      <c r="I19" s="20">
        <v>18</v>
      </c>
      <c r="J19" s="20">
        <v>18</v>
      </c>
      <c r="K19" s="20"/>
      <c r="L19" s="20"/>
      <c r="M19" s="6">
        <f t="shared" si="10"/>
        <v>0</v>
      </c>
      <c r="N19" s="7">
        <f t="shared" si="1"/>
        <v>3.1446540880503149E-4</v>
      </c>
      <c r="O19" s="7" t="e">
        <f t="shared" si="2"/>
        <v>#DIV/0!</v>
      </c>
      <c r="P19" s="7">
        <f t="shared" si="3"/>
        <v>100</v>
      </c>
      <c r="Q19" s="48"/>
      <c r="R19" s="47"/>
    </row>
    <row r="20" spans="1:18" s="4" customFormat="1" ht="21.75" customHeight="1">
      <c r="A20" s="65"/>
      <c r="B20" s="63"/>
      <c r="C20" s="68" t="s">
        <v>32</v>
      </c>
      <c r="D20" s="67"/>
      <c r="E20" s="8"/>
      <c r="F20" s="8"/>
      <c r="G20" s="20"/>
      <c r="H20" s="20"/>
      <c r="I20" s="20"/>
      <c r="J20" s="20"/>
      <c r="K20" s="20"/>
      <c r="L20" s="20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48"/>
      <c r="R20" s="47"/>
    </row>
    <row r="21" spans="1:18" s="4" customFormat="1" ht="21.75" customHeight="1">
      <c r="A21" s="65"/>
      <c r="B21" s="63"/>
      <c r="C21" s="87" t="s">
        <v>21</v>
      </c>
      <c r="D21" s="88"/>
      <c r="E21" s="8"/>
      <c r="F21" s="8"/>
      <c r="G21" s="8">
        <v>6849</v>
      </c>
      <c r="H21" s="20">
        <v>26587</v>
      </c>
      <c r="I21" s="20">
        <v>6843</v>
      </c>
      <c r="J21" s="20">
        <v>26393</v>
      </c>
      <c r="K21" s="20"/>
      <c r="L21" s="20"/>
      <c r="M21" s="6">
        <f t="shared" si="10"/>
        <v>194</v>
      </c>
      <c r="N21" s="7" t="e">
        <f t="shared" si="1"/>
        <v>#DIV/0!</v>
      </c>
      <c r="O21" s="7" t="e">
        <f t="shared" si="2"/>
        <v>#DIV/0!</v>
      </c>
      <c r="P21" s="7">
        <f t="shared" si="3"/>
        <v>99.270320081242716</v>
      </c>
      <c r="Q21" s="48">
        <v>1100</v>
      </c>
      <c r="R21" s="47">
        <v>1100</v>
      </c>
    </row>
    <row r="22" spans="1:18" s="4" customFormat="1" ht="21.75" customHeight="1">
      <c r="A22" s="65"/>
      <c r="B22" s="63"/>
      <c r="C22" s="87" t="s">
        <v>22</v>
      </c>
      <c r="D22" s="88"/>
      <c r="E22" s="8"/>
      <c r="F22" s="8"/>
      <c r="G22" s="20"/>
      <c r="H22" s="20"/>
      <c r="I22" s="20"/>
      <c r="J22" s="20"/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8"/>
      <c r="R22" s="47"/>
    </row>
    <row r="23" spans="1:18" s="4" customFormat="1" ht="21.75" customHeight="1">
      <c r="A23" s="65"/>
      <c r="B23" s="63"/>
      <c r="C23" s="87" t="s">
        <v>23</v>
      </c>
      <c r="D23" s="88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8"/>
      <c r="R23" s="47"/>
    </row>
    <row r="24" spans="1:18" s="4" customFormat="1" ht="21.75" customHeight="1">
      <c r="A24" s="65"/>
      <c r="B24" s="63"/>
      <c r="C24" s="87" t="s">
        <v>24</v>
      </c>
      <c r="D24" s="88"/>
      <c r="E24" s="8"/>
      <c r="F24" s="8"/>
      <c r="G24" s="20"/>
      <c r="H24" s="20"/>
      <c r="I24" s="20"/>
      <c r="J24" s="20"/>
      <c r="K24" s="20"/>
      <c r="L24" s="20"/>
      <c r="M24" s="6">
        <f t="shared" si="10"/>
        <v>0</v>
      </c>
      <c r="N24" s="7" t="e">
        <f t="shared" si="1"/>
        <v>#DIV/0!</v>
      </c>
      <c r="O24" s="7" t="e">
        <f t="shared" si="2"/>
        <v>#DIV/0!</v>
      </c>
      <c r="P24" s="7" t="e">
        <f t="shared" si="3"/>
        <v>#DIV/0!</v>
      </c>
      <c r="Q24" s="48"/>
      <c r="R24" s="47"/>
    </row>
    <row r="25" spans="1:18" s="4" customFormat="1" ht="21.75" customHeight="1">
      <c r="A25" s="65"/>
      <c r="B25" s="63"/>
      <c r="C25" s="62" t="s">
        <v>33</v>
      </c>
      <c r="D25" s="42" t="s">
        <v>26</v>
      </c>
      <c r="E25" s="6">
        <f>SUM(E26:E31)</f>
        <v>21459000</v>
      </c>
      <c r="F25" s="6">
        <f t="shared" ref="F25:M25" si="11">SUM(F26:F31)</f>
        <v>0</v>
      </c>
      <c r="G25" s="6">
        <f t="shared" si="11"/>
        <v>1230178</v>
      </c>
      <c r="H25" s="6">
        <f t="shared" si="11"/>
        <v>3508399</v>
      </c>
      <c r="I25" s="6">
        <f t="shared" si="11"/>
        <v>1228909</v>
      </c>
      <c r="J25" s="6">
        <f t="shared" si="11"/>
        <v>3499870</v>
      </c>
      <c r="K25" s="6">
        <f t="shared" si="11"/>
        <v>0</v>
      </c>
      <c r="L25" s="6">
        <f t="shared" si="11"/>
        <v>0</v>
      </c>
      <c r="M25" s="6">
        <f t="shared" si="11"/>
        <v>8529</v>
      </c>
      <c r="N25" s="7">
        <f t="shared" si="1"/>
        <v>16.309567081411064</v>
      </c>
      <c r="O25" s="7" t="e">
        <f t="shared" si="2"/>
        <v>#DIV/0!</v>
      </c>
      <c r="P25" s="7">
        <f t="shared" si="3"/>
        <v>99.756897661867995</v>
      </c>
      <c r="Q25" s="50">
        <f>SUM(Q26:Q31)</f>
        <v>5589</v>
      </c>
      <c r="R25" s="50">
        <f>SUM(R26:R31)</f>
        <v>9402</v>
      </c>
    </row>
    <row r="26" spans="1:18" s="4" customFormat="1" ht="21.75" customHeight="1">
      <c r="A26" s="65"/>
      <c r="B26" s="63"/>
      <c r="C26" s="94"/>
      <c r="D26" s="45" t="s">
        <v>39</v>
      </c>
      <c r="E26" s="46">
        <v>2385000</v>
      </c>
      <c r="F26" s="8"/>
      <c r="G26" s="20">
        <v>274801</v>
      </c>
      <c r="H26" s="47">
        <v>776174</v>
      </c>
      <c r="I26" s="20">
        <v>275309</v>
      </c>
      <c r="J26" s="47">
        <v>773850</v>
      </c>
      <c r="K26" s="20"/>
      <c r="L26" s="20"/>
      <c r="M26" s="6">
        <f t="shared" ref="M26:M31" si="12">H26-J26-L26</f>
        <v>2324</v>
      </c>
      <c r="N26" s="7">
        <f t="shared" si="1"/>
        <v>32.446540880503143</v>
      </c>
      <c r="O26" s="7" t="e">
        <f t="shared" si="2"/>
        <v>#DIV/0!</v>
      </c>
      <c r="P26" s="7">
        <f t="shared" si="3"/>
        <v>99.70058260132393</v>
      </c>
      <c r="Q26" s="48">
        <v>258</v>
      </c>
      <c r="R26" s="47">
        <v>964</v>
      </c>
    </row>
    <row r="27" spans="1:18" s="4" customFormat="1" ht="21.75" customHeight="1">
      <c r="A27" s="65"/>
      <c r="B27" s="63"/>
      <c r="C27" s="94"/>
      <c r="D27" s="45" t="s">
        <v>34</v>
      </c>
      <c r="E27" s="46">
        <v>1789000</v>
      </c>
      <c r="F27" s="8"/>
      <c r="G27" s="20">
        <v>98663</v>
      </c>
      <c r="H27" s="47">
        <v>216455</v>
      </c>
      <c r="I27" s="20">
        <v>98660</v>
      </c>
      <c r="J27" s="47">
        <v>216418</v>
      </c>
      <c r="K27" s="20"/>
      <c r="L27" s="20"/>
      <c r="M27" s="6">
        <f t="shared" si="12"/>
        <v>37</v>
      </c>
      <c r="N27" s="7">
        <f t="shared" si="1"/>
        <v>12.097149245388485</v>
      </c>
      <c r="O27" s="7" t="e">
        <f t="shared" si="2"/>
        <v>#DIV/0!</v>
      </c>
      <c r="P27" s="7">
        <f t="shared" si="3"/>
        <v>99.982906377769055</v>
      </c>
      <c r="Q27" s="48">
        <v>255</v>
      </c>
      <c r="R27" s="47">
        <v>380</v>
      </c>
    </row>
    <row r="28" spans="1:18" s="4" customFormat="1" ht="21.75" customHeight="1">
      <c r="A28" s="65"/>
      <c r="B28" s="63"/>
      <c r="C28" s="94"/>
      <c r="D28" s="45" t="s">
        <v>25</v>
      </c>
      <c r="E28" s="46">
        <v>85000</v>
      </c>
      <c r="F28" s="8"/>
      <c r="G28" s="20"/>
      <c r="H28" s="47">
        <v>240</v>
      </c>
      <c r="I28" s="20"/>
      <c r="J28" s="47">
        <v>240</v>
      </c>
      <c r="K28" s="20"/>
      <c r="L28" s="20"/>
      <c r="M28" s="6">
        <f t="shared" si="12"/>
        <v>0</v>
      </c>
      <c r="N28" s="7">
        <f t="shared" si="1"/>
        <v>0.28235294117647058</v>
      </c>
      <c r="O28" s="7" t="e">
        <f t="shared" si="2"/>
        <v>#DIV/0!</v>
      </c>
      <c r="P28" s="7">
        <f t="shared" si="3"/>
        <v>100</v>
      </c>
      <c r="Q28" s="48"/>
      <c r="R28" s="47"/>
    </row>
    <row r="29" spans="1:18" s="4" customFormat="1" ht="21.75" customHeight="1">
      <c r="A29" s="65"/>
      <c r="B29" s="63"/>
      <c r="C29" s="94"/>
      <c r="D29" s="45" t="s">
        <v>3</v>
      </c>
      <c r="E29" s="46">
        <v>3000000</v>
      </c>
      <c r="F29" s="8"/>
      <c r="G29" s="20">
        <v>7917</v>
      </c>
      <c r="H29" s="47">
        <v>8846</v>
      </c>
      <c r="I29" s="20">
        <v>7906</v>
      </c>
      <c r="J29" s="47">
        <v>7906</v>
      </c>
      <c r="K29" s="20"/>
      <c r="L29" s="20"/>
      <c r="M29" s="6">
        <f t="shared" si="12"/>
        <v>940</v>
      </c>
      <c r="N29" s="7">
        <f t="shared" si="1"/>
        <v>0.26353333333333334</v>
      </c>
      <c r="O29" s="7" t="e">
        <f t="shared" si="2"/>
        <v>#DIV/0!</v>
      </c>
      <c r="P29" s="7">
        <f t="shared" si="3"/>
        <v>89.37372823875198</v>
      </c>
      <c r="Q29" s="48"/>
      <c r="R29" s="47"/>
    </row>
    <row r="30" spans="1:18" s="4" customFormat="1" ht="21.75" customHeight="1">
      <c r="A30" s="65"/>
      <c r="B30" s="63"/>
      <c r="C30" s="94"/>
      <c r="D30" s="45" t="s">
        <v>4</v>
      </c>
      <c r="E30" s="46">
        <v>5800000</v>
      </c>
      <c r="F30" s="8"/>
      <c r="G30" s="20">
        <v>25263</v>
      </c>
      <c r="H30" s="47">
        <v>1151088</v>
      </c>
      <c r="I30" s="20">
        <v>23500</v>
      </c>
      <c r="J30" s="47">
        <v>1145860</v>
      </c>
      <c r="K30" s="20"/>
      <c r="L30" s="20"/>
      <c r="M30" s="6">
        <f t="shared" si="12"/>
        <v>5228</v>
      </c>
      <c r="N30" s="7">
        <f t="shared" si="1"/>
        <v>19.756206896551724</v>
      </c>
      <c r="O30" s="7" t="e">
        <f t="shared" si="2"/>
        <v>#DIV/0!</v>
      </c>
      <c r="P30" s="7">
        <f t="shared" si="3"/>
        <v>99.545820997178325</v>
      </c>
      <c r="Q30" s="48">
        <v>5076</v>
      </c>
      <c r="R30" s="47">
        <v>8058</v>
      </c>
    </row>
    <row r="31" spans="1:18" s="4" customFormat="1" ht="21.75" customHeight="1">
      <c r="A31" s="65"/>
      <c r="B31" s="63"/>
      <c r="C31" s="95"/>
      <c r="D31" s="45" t="s">
        <v>5</v>
      </c>
      <c r="E31" s="46">
        <v>8400000</v>
      </c>
      <c r="F31" s="8"/>
      <c r="G31" s="20">
        <v>823534</v>
      </c>
      <c r="H31" s="47">
        <v>1355596</v>
      </c>
      <c r="I31" s="20">
        <v>823534</v>
      </c>
      <c r="J31" s="47">
        <v>1355596</v>
      </c>
      <c r="K31" s="20"/>
      <c r="L31" s="20"/>
      <c r="M31" s="6">
        <f t="shared" si="12"/>
        <v>0</v>
      </c>
      <c r="N31" s="7">
        <f t="shared" si="1"/>
        <v>16.138047619047619</v>
      </c>
      <c r="O31" s="7" t="e">
        <f t="shared" si="2"/>
        <v>#DIV/0!</v>
      </c>
      <c r="P31" s="7">
        <f t="shared" si="3"/>
        <v>100</v>
      </c>
      <c r="Q31" s="48"/>
      <c r="R31" s="47"/>
    </row>
    <row r="32" spans="1:18" s="5" customFormat="1" ht="21.75" customHeight="1">
      <c r="A32" s="65"/>
      <c r="B32" s="62" t="s">
        <v>6</v>
      </c>
      <c r="C32" s="66" t="s">
        <v>7</v>
      </c>
      <c r="D32" s="67"/>
      <c r="E32" s="6">
        <f>SUM(E33,E34,E35,E38:E45)</f>
        <v>150430000</v>
      </c>
      <c r="F32" s="6">
        <f t="shared" ref="F32:M32" si="13">SUM(F33,F34,F35,F38:F45)</f>
        <v>0</v>
      </c>
      <c r="G32" s="6">
        <f t="shared" si="13"/>
        <v>6832536</v>
      </c>
      <c r="H32" s="6">
        <f>SUM(H33,H34,H35,H38:H45)</f>
        <v>23616697</v>
      </c>
      <c r="I32" s="6">
        <f t="shared" si="13"/>
        <v>6807214</v>
      </c>
      <c r="J32" s="6">
        <f t="shared" si="13"/>
        <v>23224210</v>
      </c>
      <c r="K32" s="6">
        <f t="shared" si="13"/>
        <v>0</v>
      </c>
      <c r="L32" s="6">
        <f t="shared" si="13"/>
        <v>0</v>
      </c>
      <c r="M32" s="6">
        <f t="shared" si="13"/>
        <v>392487</v>
      </c>
      <c r="N32" s="7">
        <f t="shared" si="1"/>
        <v>15.43854949145782</v>
      </c>
      <c r="O32" s="7" t="e">
        <f t="shared" si="2"/>
        <v>#DIV/0!</v>
      </c>
      <c r="P32" s="7">
        <f t="shared" si="3"/>
        <v>98.338095289108381</v>
      </c>
      <c r="Q32" s="50">
        <f>SUM(Q33,Q34,Q35,Q38:Q45)</f>
        <v>18553</v>
      </c>
      <c r="R32" s="50">
        <f>SUM(R33,R34,R35,R38:R45)</f>
        <v>28930</v>
      </c>
    </row>
    <row r="33" spans="1:19" s="4" customFormat="1" ht="21.75" customHeight="1">
      <c r="A33" s="65"/>
      <c r="B33" s="63"/>
      <c r="C33" s="68" t="s">
        <v>8</v>
      </c>
      <c r="D33" s="67"/>
      <c r="E33" s="8">
        <v>8550000</v>
      </c>
      <c r="F33" s="8"/>
      <c r="G33" s="20">
        <v>773236</v>
      </c>
      <c r="H33" s="20">
        <v>2205308</v>
      </c>
      <c r="I33" s="20">
        <v>773132</v>
      </c>
      <c r="J33" s="20">
        <v>2196332</v>
      </c>
      <c r="K33" s="20"/>
      <c r="L33" s="20"/>
      <c r="M33" s="6">
        <f>H33-J33-L33</f>
        <v>8976</v>
      </c>
      <c r="N33" s="7">
        <f t="shared" si="1"/>
        <v>25.688093567251464</v>
      </c>
      <c r="O33" s="7" t="e">
        <f t="shared" si="2"/>
        <v>#DIV/0!</v>
      </c>
      <c r="P33" s="7">
        <f t="shared" si="3"/>
        <v>99.592982023372699</v>
      </c>
      <c r="Q33" s="48"/>
      <c r="R33" s="47"/>
    </row>
    <row r="34" spans="1:19" s="4" customFormat="1" ht="21.75" customHeight="1">
      <c r="A34" s="65"/>
      <c r="B34" s="63"/>
      <c r="C34" s="68" t="s">
        <v>9</v>
      </c>
      <c r="D34" s="67"/>
      <c r="E34" s="8">
        <v>29500000</v>
      </c>
      <c r="F34" s="8"/>
      <c r="G34" s="20">
        <v>56533</v>
      </c>
      <c r="H34" s="20">
        <v>62364</v>
      </c>
      <c r="I34" s="20">
        <v>56465</v>
      </c>
      <c r="J34" s="20">
        <v>56469</v>
      </c>
      <c r="K34" s="20"/>
      <c r="L34" s="20"/>
      <c r="M34" s="6">
        <f>H34-J34-L34</f>
        <v>5895</v>
      </c>
      <c r="N34" s="7">
        <f t="shared" si="1"/>
        <v>0.19142033898305086</v>
      </c>
      <c r="O34" s="7" t="e">
        <f t="shared" si="2"/>
        <v>#DIV/0!</v>
      </c>
      <c r="P34" s="7">
        <f t="shared" si="3"/>
        <v>90.547431210313647</v>
      </c>
      <c r="Q34" s="48"/>
      <c r="R34" s="47"/>
    </row>
    <row r="35" spans="1:19" s="4" customFormat="1" ht="21.75" customHeight="1">
      <c r="A35" s="65"/>
      <c r="B35" s="63"/>
      <c r="C35" s="62" t="s">
        <v>35</v>
      </c>
      <c r="D35" s="42" t="s">
        <v>26</v>
      </c>
      <c r="E35" s="19">
        <f>SUM(E36:E37)</f>
        <v>44980000</v>
      </c>
      <c r="F35" s="19">
        <f t="shared" ref="F35:M35" si="14">SUM(F36:F37)</f>
        <v>0</v>
      </c>
      <c r="G35" s="19">
        <f t="shared" si="14"/>
        <v>2313202</v>
      </c>
      <c r="H35" s="19">
        <f t="shared" si="14"/>
        <v>10309235</v>
      </c>
      <c r="I35" s="19">
        <f t="shared" si="14"/>
        <v>2306941</v>
      </c>
      <c r="J35" s="19">
        <f t="shared" si="14"/>
        <v>10291105</v>
      </c>
      <c r="K35" s="19">
        <f t="shared" si="14"/>
        <v>0</v>
      </c>
      <c r="L35" s="19">
        <f t="shared" si="14"/>
        <v>0</v>
      </c>
      <c r="M35" s="19">
        <f t="shared" si="14"/>
        <v>18130</v>
      </c>
      <c r="N35" s="7">
        <f t="shared" si="1"/>
        <v>22.879290795909295</v>
      </c>
      <c r="O35" s="7" t="e">
        <f t="shared" si="2"/>
        <v>#DIV/0!</v>
      </c>
      <c r="P35" s="7">
        <f t="shared" si="3"/>
        <v>99.824138260501385</v>
      </c>
      <c r="Q35" s="49">
        <f>SUM(Q36:Q37)</f>
        <v>17459</v>
      </c>
      <c r="R35" s="49">
        <f>SUM(R36:R37)</f>
        <v>27836</v>
      </c>
    </row>
    <row r="36" spans="1:19" s="4" customFormat="1" ht="21.75" customHeight="1">
      <c r="A36" s="65"/>
      <c r="B36" s="63"/>
      <c r="C36" s="94"/>
      <c r="D36" s="43" t="s">
        <v>36</v>
      </c>
      <c r="E36" s="8">
        <v>19600000</v>
      </c>
      <c r="F36" s="8"/>
      <c r="G36" s="8">
        <v>85712</v>
      </c>
      <c r="H36" s="20">
        <v>3968824</v>
      </c>
      <c r="I36" s="8">
        <v>79451</v>
      </c>
      <c r="J36" s="8">
        <v>3950694</v>
      </c>
      <c r="K36" s="8"/>
      <c r="L36" s="8"/>
      <c r="M36" s="6">
        <f t="shared" ref="M36:M45" si="15">H36-J36-L36</f>
        <v>18130</v>
      </c>
      <c r="N36" s="7">
        <f t="shared" si="1"/>
        <v>20.156602040816328</v>
      </c>
      <c r="O36" s="7" t="e">
        <f t="shared" si="2"/>
        <v>#DIV/0!</v>
      </c>
      <c r="P36" s="7">
        <f t="shared" si="3"/>
        <v>99.543189619897475</v>
      </c>
      <c r="Q36" s="48">
        <v>17459</v>
      </c>
      <c r="R36" s="47">
        <v>27836</v>
      </c>
    </row>
    <row r="37" spans="1:19" s="4" customFormat="1" ht="21.75" customHeight="1">
      <c r="A37" s="65"/>
      <c r="B37" s="63"/>
      <c r="C37" s="95"/>
      <c r="D37" s="43" t="s">
        <v>60</v>
      </c>
      <c r="E37" s="8">
        <v>25380000</v>
      </c>
      <c r="F37" s="8"/>
      <c r="G37" s="8">
        <v>2227490</v>
      </c>
      <c r="H37" s="20">
        <v>6340411</v>
      </c>
      <c r="I37" s="20">
        <v>2227490</v>
      </c>
      <c r="J37" s="20">
        <v>6340411</v>
      </c>
      <c r="K37" s="8"/>
      <c r="L37" s="8"/>
      <c r="M37" s="6">
        <f t="shared" si="15"/>
        <v>0</v>
      </c>
      <c r="N37" s="7">
        <f t="shared" si="1"/>
        <v>24.981918833727345</v>
      </c>
      <c r="O37" s="7" t="e">
        <f t="shared" si="2"/>
        <v>#DIV/0!</v>
      </c>
      <c r="P37" s="7">
        <f t="shared" si="3"/>
        <v>100</v>
      </c>
      <c r="Q37" s="48"/>
      <c r="R37" s="47"/>
    </row>
    <row r="38" spans="1:19" s="4" customFormat="1" ht="21.75" customHeight="1">
      <c r="A38" s="65"/>
      <c r="B38" s="63"/>
      <c r="C38" s="68" t="s">
        <v>11</v>
      </c>
      <c r="D38" s="67"/>
      <c r="E38" s="8">
        <v>16900000</v>
      </c>
      <c r="F38" s="8"/>
      <c r="G38" s="20">
        <v>1872357</v>
      </c>
      <c r="H38" s="20">
        <v>2936563</v>
      </c>
      <c r="I38" s="20">
        <v>1872357</v>
      </c>
      <c r="J38" s="20">
        <v>2936563</v>
      </c>
      <c r="K38" s="8"/>
      <c r="L38" s="8"/>
      <c r="M38" s="6">
        <f t="shared" si="15"/>
        <v>0</v>
      </c>
      <c r="N38" s="7">
        <f t="shared" si="1"/>
        <v>17.376112426035505</v>
      </c>
      <c r="O38" s="7" t="e">
        <f t="shared" si="2"/>
        <v>#DIV/0!</v>
      </c>
      <c r="P38" s="7">
        <f t="shared" si="3"/>
        <v>100</v>
      </c>
      <c r="Q38" s="48"/>
      <c r="R38" s="47"/>
      <c r="S38" s="37"/>
    </row>
    <row r="39" spans="1:19" s="4" customFormat="1" ht="21.75" customHeight="1">
      <c r="A39" s="65"/>
      <c r="B39" s="63"/>
      <c r="C39" s="68" t="s">
        <v>37</v>
      </c>
      <c r="D39" s="67"/>
      <c r="E39" s="8">
        <v>50500000</v>
      </c>
      <c r="F39" s="8"/>
      <c r="G39" s="20">
        <v>1817208</v>
      </c>
      <c r="H39" s="20">
        <v>8099778</v>
      </c>
      <c r="I39" s="20">
        <v>1798319</v>
      </c>
      <c r="J39" s="20">
        <v>7740292</v>
      </c>
      <c r="K39" s="8"/>
      <c r="L39" s="8"/>
      <c r="M39" s="6">
        <f t="shared" si="15"/>
        <v>359486</v>
      </c>
      <c r="N39" s="7">
        <f t="shared" si="1"/>
        <v>15.327310891089107</v>
      </c>
      <c r="O39" s="7" t="e">
        <f t="shared" si="2"/>
        <v>#DIV/0!</v>
      </c>
      <c r="P39" s="7">
        <f t="shared" si="3"/>
        <v>95.561779594453071</v>
      </c>
      <c r="Q39" s="48">
        <v>1094</v>
      </c>
      <c r="R39" s="47">
        <v>1094</v>
      </c>
      <c r="S39" s="37"/>
    </row>
    <row r="40" spans="1:19" s="4" customFormat="1" ht="21.75" customHeight="1">
      <c r="A40" s="65"/>
      <c r="B40" s="63"/>
      <c r="C40" s="87" t="s">
        <v>0</v>
      </c>
      <c r="D40" s="88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8"/>
      <c r="R40" s="47"/>
      <c r="S40" s="37"/>
    </row>
    <row r="41" spans="1:19" s="4" customFormat="1" ht="21.75" customHeight="1">
      <c r="A41" s="65"/>
      <c r="B41" s="63"/>
      <c r="C41" s="87" t="s">
        <v>2</v>
      </c>
      <c r="D41" s="88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8"/>
      <c r="R41" s="47"/>
      <c r="S41" s="37"/>
    </row>
    <row r="42" spans="1:19" s="4" customFormat="1" ht="21.75" customHeight="1">
      <c r="A42" s="65"/>
      <c r="B42" s="63"/>
      <c r="C42" s="87" t="s">
        <v>10</v>
      </c>
      <c r="D42" s="88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8"/>
      <c r="R42" s="47"/>
      <c r="S42" s="37"/>
    </row>
    <row r="43" spans="1:19" s="4" customFormat="1" ht="21.75" customHeight="1">
      <c r="A43" s="65"/>
      <c r="B43" s="63"/>
      <c r="C43" s="87" t="s">
        <v>12</v>
      </c>
      <c r="D43" s="88"/>
      <c r="E43" s="8"/>
      <c r="F43" s="20"/>
      <c r="G43" s="20"/>
      <c r="H43" s="20"/>
      <c r="I43" s="20"/>
      <c r="J43" s="20"/>
      <c r="K43" s="20"/>
      <c r="L43" s="20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 t="e">
        <f t="shared" si="3"/>
        <v>#DIV/0!</v>
      </c>
      <c r="Q43" s="48"/>
      <c r="R43" s="47"/>
      <c r="S43" s="37"/>
    </row>
    <row r="44" spans="1:19" s="4" customFormat="1" ht="21.75" customHeight="1">
      <c r="A44" s="65"/>
      <c r="B44" s="63"/>
      <c r="C44" s="87" t="s">
        <v>13</v>
      </c>
      <c r="D44" s="88"/>
      <c r="E44" s="8"/>
      <c r="F44" s="20"/>
      <c r="G44" s="20"/>
      <c r="H44" s="20">
        <v>3449</v>
      </c>
      <c r="I44" s="20"/>
      <c r="J44" s="20">
        <v>3449</v>
      </c>
      <c r="K44" s="20"/>
      <c r="L44" s="20"/>
      <c r="M44" s="6">
        <f t="shared" si="15"/>
        <v>0</v>
      </c>
      <c r="N44" s="7" t="e">
        <f t="shared" si="1"/>
        <v>#DIV/0!</v>
      </c>
      <c r="O44" s="7" t="e">
        <f t="shared" si="2"/>
        <v>#DIV/0!</v>
      </c>
      <c r="P44" s="7">
        <f t="shared" si="3"/>
        <v>100</v>
      </c>
      <c r="Q44" s="48"/>
      <c r="R44" s="47"/>
      <c r="S44" s="37"/>
    </row>
    <row r="45" spans="1:19" s="4" customFormat="1" ht="21.75" customHeight="1" thickBot="1">
      <c r="A45" s="65"/>
      <c r="B45" s="63"/>
      <c r="C45" s="89" t="s">
        <v>38</v>
      </c>
      <c r="D45" s="90"/>
      <c r="E45" s="31"/>
      <c r="F45" s="32"/>
      <c r="G45" s="32"/>
      <c r="H45" s="32"/>
      <c r="I45" s="32"/>
      <c r="J45" s="32"/>
      <c r="K45" s="32"/>
      <c r="L45" s="32"/>
      <c r="M45" s="33">
        <f t="shared" si="15"/>
        <v>0</v>
      </c>
      <c r="N45" s="34" t="e">
        <f t="shared" si="1"/>
        <v>#DIV/0!</v>
      </c>
      <c r="O45" s="34" t="e">
        <f t="shared" si="2"/>
        <v>#DIV/0!</v>
      </c>
      <c r="P45" s="34" t="e">
        <f t="shared" si="3"/>
        <v>#DIV/0!</v>
      </c>
      <c r="Q45" s="51"/>
      <c r="R45" s="52"/>
      <c r="S45" s="37"/>
    </row>
    <row r="46" spans="1:19" s="5" customFormat="1" ht="21.75" customHeight="1">
      <c r="A46" s="59" t="s">
        <v>14</v>
      </c>
      <c r="B46" s="91" t="s">
        <v>15</v>
      </c>
      <c r="C46" s="91"/>
      <c r="D46" s="92"/>
      <c r="E46" s="35">
        <f>SUM(E47:E49)</f>
        <v>1752000</v>
      </c>
      <c r="F46" s="35">
        <f t="shared" ref="F46:M46" si="16">SUM(F47:F49)</f>
        <v>0</v>
      </c>
      <c r="G46" s="35">
        <f t="shared" si="16"/>
        <v>-174904</v>
      </c>
      <c r="H46" s="35">
        <f t="shared" si="16"/>
        <v>11960174</v>
      </c>
      <c r="I46" s="35">
        <f t="shared" si="16"/>
        <v>256164</v>
      </c>
      <c r="J46" s="35">
        <f t="shared" si="16"/>
        <v>256164</v>
      </c>
      <c r="K46" s="35">
        <f t="shared" si="16"/>
        <v>343468</v>
      </c>
      <c r="L46" s="35">
        <f t="shared" si="16"/>
        <v>343468</v>
      </c>
      <c r="M46" s="35">
        <f t="shared" si="16"/>
        <v>11360542</v>
      </c>
      <c r="N46" s="36">
        <f t="shared" si="1"/>
        <v>14.621232876712329</v>
      </c>
      <c r="O46" s="36" t="e">
        <f t="shared" si="2"/>
        <v>#DIV/0!</v>
      </c>
      <c r="P46" s="36">
        <f t="shared" si="3"/>
        <v>2.1418083047955658</v>
      </c>
      <c r="Q46" s="53">
        <f>SUM(Q47:Q49)</f>
        <v>219306</v>
      </c>
      <c r="R46" s="53">
        <f>SUM(R47:R49)</f>
        <v>219306</v>
      </c>
      <c r="S46" s="38"/>
    </row>
    <row r="47" spans="1:19" s="4" customFormat="1" ht="21.75" customHeight="1">
      <c r="A47" s="60"/>
      <c r="B47" s="68" t="s">
        <v>16</v>
      </c>
      <c r="C47" s="66"/>
      <c r="D47" s="67"/>
      <c r="E47" s="9">
        <v>340000</v>
      </c>
      <c r="F47" s="9"/>
      <c r="G47" s="9">
        <v>7500</v>
      </c>
      <c r="H47" s="20">
        <v>1735902</v>
      </c>
      <c r="I47" s="20">
        <v>130244</v>
      </c>
      <c r="J47" s="20">
        <v>130244</v>
      </c>
      <c r="K47" s="20">
        <v>22775</v>
      </c>
      <c r="L47" s="20">
        <v>22775</v>
      </c>
      <c r="M47" s="6">
        <f>H47-J47-L47</f>
        <v>1582883</v>
      </c>
      <c r="N47" s="7">
        <f t="shared" si="1"/>
        <v>38.30705882352941</v>
      </c>
      <c r="O47" s="7" t="e">
        <f t="shared" si="2"/>
        <v>#DIV/0!</v>
      </c>
      <c r="P47" s="7">
        <f t="shared" si="3"/>
        <v>7.5029581162991921</v>
      </c>
      <c r="Q47" s="48">
        <v>3154</v>
      </c>
      <c r="R47" s="47">
        <v>3154</v>
      </c>
      <c r="S47" s="37"/>
    </row>
    <row r="48" spans="1:19" s="4" customFormat="1" ht="21.75" customHeight="1">
      <c r="A48" s="60"/>
      <c r="B48" s="68" t="s">
        <v>1</v>
      </c>
      <c r="C48" s="66"/>
      <c r="D48" s="67"/>
      <c r="E48" s="9">
        <v>412000</v>
      </c>
      <c r="F48" s="9"/>
      <c r="G48" s="9">
        <v>911</v>
      </c>
      <c r="H48" s="20">
        <v>1255078</v>
      </c>
      <c r="I48" s="20">
        <v>60199</v>
      </c>
      <c r="J48" s="20">
        <v>60199</v>
      </c>
      <c r="K48" s="20">
        <v>16730</v>
      </c>
      <c r="L48" s="20">
        <v>16730</v>
      </c>
      <c r="M48" s="6">
        <f>H48-J48-L48</f>
        <v>1178149</v>
      </c>
      <c r="N48" s="7">
        <f t="shared" si="1"/>
        <v>14.611407766990292</v>
      </c>
      <c r="O48" s="7" t="e">
        <f t="shared" si="2"/>
        <v>#DIV/0!</v>
      </c>
      <c r="P48" s="7">
        <f t="shared" si="3"/>
        <v>4.7964349626079015</v>
      </c>
      <c r="Q48" s="48">
        <v>127</v>
      </c>
      <c r="R48" s="47">
        <v>127</v>
      </c>
      <c r="S48" s="37"/>
    </row>
    <row r="49" spans="1:19" s="4" customFormat="1" ht="21.75" customHeight="1">
      <c r="A49" s="61"/>
      <c r="B49" s="68" t="s">
        <v>17</v>
      </c>
      <c r="C49" s="66"/>
      <c r="D49" s="67"/>
      <c r="E49" s="8">
        <v>1000000</v>
      </c>
      <c r="F49" s="8"/>
      <c r="G49" s="9">
        <v>-183315</v>
      </c>
      <c r="H49" s="20">
        <v>8969194</v>
      </c>
      <c r="I49" s="20">
        <v>65721</v>
      </c>
      <c r="J49" s="20">
        <v>65721</v>
      </c>
      <c r="K49" s="20">
        <v>303963</v>
      </c>
      <c r="L49" s="20">
        <v>303963</v>
      </c>
      <c r="M49" s="6">
        <f>H49-J49-L49</f>
        <v>8599510</v>
      </c>
      <c r="N49" s="7">
        <f t="shared" si="1"/>
        <v>6.5720999999999998</v>
      </c>
      <c r="O49" s="7" t="e">
        <f t="shared" si="2"/>
        <v>#DIV/0!</v>
      </c>
      <c r="P49" s="7">
        <f t="shared" si="3"/>
        <v>0.73274142581819501</v>
      </c>
      <c r="Q49" s="48">
        <v>216025</v>
      </c>
      <c r="R49" s="47">
        <v>216025</v>
      </c>
      <c r="S49" s="37"/>
    </row>
    <row r="50" spans="1:19">
      <c r="S50" s="39"/>
    </row>
    <row r="51" spans="1:19">
      <c r="S51" s="39"/>
    </row>
    <row r="52" spans="1:19">
      <c r="S52" s="39"/>
    </row>
    <row r="53" spans="1:19">
      <c r="S53" s="39"/>
    </row>
    <row r="54" spans="1:19">
      <c r="S54" s="39"/>
    </row>
    <row r="55" spans="1:19">
      <c r="S55" s="39"/>
    </row>
    <row r="56" spans="1:19">
      <c r="S56" s="39"/>
    </row>
    <row r="57" spans="1:19">
      <c r="S57" s="39"/>
    </row>
    <row r="58" spans="1:19">
      <c r="S58" s="39"/>
    </row>
    <row r="59" spans="1:19">
      <c r="S59" s="39"/>
    </row>
    <row r="60" spans="1:19">
      <c r="S60" s="39"/>
    </row>
    <row r="61" spans="1:19">
      <c r="S61" s="39"/>
    </row>
    <row r="62" spans="1:19">
      <c r="S62" s="39"/>
    </row>
    <row r="63" spans="1:19">
      <c r="S63" s="39"/>
    </row>
    <row r="64" spans="1:19">
      <c r="S64" s="39"/>
    </row>
    <row r="65" spans="19:19">
      <c r="S65" s="39"/>
    </row>
    <row r="66" spans="19:19">
      <c r="S66" s="39"/>
    </row>
    <row r="67" spans="19:19">
      <c r="S67" s="39"/>
    </row>
    <row r="68" spans="19:19">
      <c r="S68" s="39"/>
    </row>
    <row r="69" spans="19:19">
      <c r="S69" s="39"/>
    </row>
  </sheetData>
  <mergeCells count="45">
    <mergeCell ref="Q6:R6"/>
    <mergeCell ref="G1:N2"/>
    <mergeCell ref="B47:D47"/>
    <mergeCell ref="C42:D42"/>
    <mergeCell ref="C25:C31"/>
    <mergeCell ref="C14:C16"/>
    <mergeCell ref="C17:C19"/>
    <mergeCell ref="C35:C37"/>
    <mergeCell ref="C32:D32"/>
    <mergeCell ref="C20:D20"/>
    <mergeCell ref="B48:D48"/>
    <mergeCell ref="B49:D49"/>
    <mergeCell ref="E6:F6"/>
    <mergeCell ref="C43:D43"/>
    <mergeCell ref="C44:D44"/>
    <mergeCell ref="C45:D45"/>
    <mergeCell ref="B46:D46"/>
    <mergeCell ref="C39:D39"/>
    <mergeCell ref="C40:D40"/>
    <mergeCell ref="C41:D41"/>
    <mergeCell ref="C13:D13"/>
    <mergeCell ref="C33:D33"/>
    <mergeCell ref="C34:D34"/>
    <mergeCell ref="C24:D24"/>
    <mergeCell ref="C23:D23"/>
    <mergeCell ref="C22:D22"/>
    <mergeCell ref="C21:D21"/>
    <mergeCell ref="B4:C4"/>
    <mergeCell ref="G6:H6"/>
    <mergeCell ref="A8:A10"/>
    <mergeCell ref="I6:J6"/>
    <mergeCell ref="A6:D7"/>
    <mergeCell ref="B8:D8"/>
    <mergeCell ref="B9:D9"/>
    <mergeCell ref="B10:D10"/>
    <mergeCell ref="K6:L6"/>
    <mergeCell ref="M6:M7"/>
    <mergeCell ref="N6:P6"/>
    <mergeCell ref="A46:A49"/>
    <mergeCell ref="B32:B45"/>
    <mergeCell ref="A11:A45"/>
    <mergeCell ref="B12:B31"/>
    <mergeCell ref="C12:D12"/>
    <mergeCell ref="C38:D38"/>
    <mergeCell ref="B11:D11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2015-04-07T05:09:58Z</cp:lastPrinted>
  <dcterms:created xsi:type="dcterms:W3CDTF">1999-04-08T04:49:33Z</dcterms:created>
  <dcterms:modified xsi:type="dcterms:W3CDTF">2015-05-21T23:55:41Z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