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R13"/>
  <c r="Q13"/>
  <c r="Q11" s="1"/>
  <c r="M46"/>
  <c r="M45" s="1"/>
  <c r="H16"/>
  <c r="G16"/>
  <c r="G11" s="1"/>
  <c r="G8" s="1"/>
  <c r="M12"/>
  <c r="N12"/>
  <c r="O12"/>
  <c r="P12"/>
  <c r="E13"/>
  <c r="F13"/>
  <c r="G13"/>
  <c r="H13"/>
  <c r="I13"/>
  <c r="J13"/>
  <c r="K13"/>
  <c r="L13"/>
  <c r="M14"/>
  <c r="M13" s="1"/>
  <c r="N14"/>
  <c r="O14"/>
  <c r="P14"/>
  <c r="M15"/>
  <c r="N15"/>
  <c r="O15"/>
  <c r="P15"/>
  <c r="E16"/>
  <c r="F16"/>
  <c r="I16"/>
  <c r="J16"/>
  <c r="N16" s="1"/>
  <c r="K16"/>
  <c r="K11" s="1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O24" s="1"/>
  <c r="G24"/>
  <c r="H24"/>
  <c r="I24"/>
  <c r="I11" s="1"/>
  <c r="I8" s="1"/>
  <c r="J24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F31" s="1"/>
  <c r="F10" s="1"/>
  <c r="G34"/>
  <c r="G31" s="1"/>
  <c r="H34"/>
  <c r="P34" s="1"/>
  <c r="I34"/>
  <c r="I31" s="1"/>
  <c r="J34"/>
  <c r="K34"/>
  <c r="K31" s="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F11"/>
  <c r="F8" s="1"/>
  <c r="L11"/>
  <c r="L8" s="1"/>
  <c r="R31"/>
  <c r="R9" s="1"/>
  <c r="N24"/>
  <c r="E11"/>
  <c r="E8" s="1"/>
  <c r="R11"/>
  <c r="M16"/>
  <c r="O13"/>
  <c r="O34"/>
  <c r="J31"/>
  <c r="J9" s="1"/>
  <c r="P45"/>
  <c r="M34"/>
  <c r="M31" s="1"/>
  <c r="P24"/>
  <c r="H31" l="1"/>
  <c r="H9" s="1"/>
  <c r="J11"/>
  <c r="J10" s="1"/>
  <c r="O10" s="1"/>
  <c r="N13"/>
  <c r="O16"/>
  <c r="N34"/>
  <c r="H11"/>
  <c r="H8" s="1"/>
  <c r="H7" s="1"/>
  <c r="M24"/>
  <c r="M11" s="1"/>
  <c r="E10"/>
  <c r="E9"/>
  <c r="E7" s="1"/>
  <c r="N31"/>
  <c r="M9"/>
  <c r="I9"/>
  <c r="I7" s="1"/>
  <c r="I10"/>
  <c r="K8"/>
  <c r="K7" s="1"/>
  <c r="K10"/>
  <c r="G9"/>
  <c r="G10"/>
  <c r="H10"/>
  <c r="P10" s="1"/>
  <c r="P9"/>
  <c r="Q10"/>
  <c r="Q8"/>
  <c r="Q7" s="1"/>
  <c r="G7"/>
  <c r="O31"/>
  <c r="R10"/>
  <c r="L31"/>
  <c r="L10" s="1"/>
  <c r="N45"/>
  <c r="O11"/>
  <c r="P31"/>
  <c r="R8"/>
  <c r="P16"/>
  <c r="P13"/>
  <c r="F9"/>
  <c r="O9" s="1"/>
  <c r="J8" l="1"/>
  <c r="P8" s="1"/>
  <c r="N10"/>
  <c r="N11"/>
  <c r="P11"/>
  <c r="L9"/>
  <c r="R7"/>
  <c r="M8"/>
  <c r="M10"/>
  <c r="J7"/>
  <c r="O8"/>
  <c r="N8"/>
  <c r="F7"/>
  <c r="N9"/>
  <c r="P7" l="1"/>
  <c r="O7"/>
  <c r="N7"/>
  <c r="L7"/>
  <c r="M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<sst xmlns="http://schemas.openxmlformats.org/spreadsheetml/2006/main" count="74" uniqueCount="62">
  <si>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</si>
  <si>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</si>
  <si>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</si>
  <si>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</si>
  <si>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</si>
  <si>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</si>
  <si>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</si>
  <si>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</si>
  <si>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</si>
  <si>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</si>
  <si>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</si>
  <si>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</si>
  <si>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</si>
  <si>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</si>
  <si>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</si>
  <si>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</si>
  <si>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</si>
  <si>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</si>
  <si>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</si>
  <si>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</si>
  <si>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</si>
  <si>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</si>
  <si>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</si>
  <si>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</si>
  <si>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</si>
  <si>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</si>
  <si>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</si>
  <si>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</si>
  <si>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</si>
  <si>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</si>
  <si>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</si>
  <si>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</si>
  <si>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</si>
  <si>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</si>
  <si>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</si>
  <si>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</si>
  <si>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</si>
  <si>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</si>
  <si>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</si>
  <si>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</si>
  <si>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</si>
  <si>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</si>
  <si>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</si>
  <si>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</si>
  <si>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</si>
  <si>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</si>
  <si>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</si>
  <si>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</si>
  <si>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</si>
  <si>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</si>
  <si>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</si>
  <si>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</si>
  <si>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</si>
  <si>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</si>
  <si>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</si>
  <si>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</si>
  <si>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</si>
  <si>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</si>
  <si>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</si>
  <si>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</si>
  <si>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</si>
  <si>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6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</si>
</sst>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56" t="s">
        <v>61</v>
      </c>
      <c r="H1" s="56"/>
      <c r="I1" s="56"/>
      <c r="J1" s="56"/>
      <c r="K1" s="56"/>
      <c r="L1" s="56"/>
      <c r="M1" s="56"/>
      <c r="N1" s="56"/>
      <c r="O1" s="12"/>
      <c r="P1" s="12"/>
      <c r="Q1" s="12"/>
    </row>
    <row r="2" spans="1:18" s="10" customFormat="1" ht="14.25" customHeight="1">
      <c r="E2" s="13"/>
      <c r="G2" s="56"/>
      <c r="H2" s="56"/>
      <c r="I2" s="56"/>
      <c r="J2" s="56"/>
      <c r="K2" s="56"/>
      <c r="L2" s="56"/>
      <c r="M2" s="56"/>
      <c r="N2" s="56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65" t="s">
        <v>42</v>
      </c>
      <c r="F5" s="65"/>
      <c r="G5" s="54" t="s">
        <v>43</v>
      </c>
      <c r="H5" s="55"/>
      <c r="I5" s="54" t="s">
        <v>44</v>
      </c>
      <c r="J5" s="55"/>
      <c r="K5" s="54" t="s">
        <v>45</v>
      </c>
      <c r="L5" s="55"/>
      <c r="M5" s="65" t="s">
        <v>46</v>
      </c>
      <c r="N5" s="65" t="s">
        <v>47</v>
      </c>
      <c r="O5" s="65"/>
      <c r="P5" s="65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86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256084000</v>
      </c>
      <c r="F7" s="27">
        <f t="shared" si="0"/>
        <v>0</v>
      </c>
      <c r="G7" s="27">
        <f>SUM(G8:G9)</f>
        <v>33727419</v>
      </c>
      <c r="H7" s="27">
        <f t="shared" si="0"/>
        <v>155200000</v>
      </c>
      <c r="I7" s="27">
        <f t="shared" si="0"/>
        <v>32248012</v>
      </c>
      <c r="J7" s="27">
        <f>SUM(J8:J9)</f>
        <v>141236061</v>
      </c>
      <c r="K7" s="27">
        <f t="shared" si="0"/>
        <v>14028</v>
      </c>
      <c r="L7" s="27">
        <f t="shared" si="0"/>
        <v>1319736</v>
      </c>
      <c r="M7" s="27">
        <f t="shared" si="0"/>
        <v>12644203</v>
      </c>
      <c r="N7" s="28">
        <f t="shared" ref="N7:N48" si="1">+J7/E7*100</f>
        <v>55.152239499539213</v>
      </c>
      <c r="O7" s="28" t="e">
        <f t="shared" ref="O7:O48" si="2">+J7/F7*100</f>
        <v>#DIV/0!</v>
      </c>
      <c r="P7" s="28">
        <f t="shared" ref="P7:P48" si="3">+J7/H7*100</f>
        <v>91.002616623711347</v>
      </c>
      <c r="Q7" s="27">
        <f>SUM(Q8:Q9)</f>
        <v>310511</v>
      </c>
      <c r="R7" s="27">
        <f>SUM(R8:R9)</f>
        <v>1480827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94154000</v>
      </c>
      <c r="F8" s="17">
        <f t="shared" si="4"/>
        <v>0</v>
      </c>
      <c r="G8" s="17">
        <f t="shared" si="4"/>
        <v>12471862</v>
      </c>
      <c r="H8" s="17">
        <f t="shared" si="4"/>
        <v>50119792</v>
      </c>
      <c r="I8" s="17">
        <f t="shared" si="4"/>
        <v>12446062</v>
      </c>
      <c r="J8" s="17">
        <f t="shared" si="4"/>
        <v>46937628</v>
      </c>
      <c r="K8" s="17">
        <f t="shared" si="4"/>
        <v>176</v>
      </c>
      <c r="L8" s="17">
        <f t="shared" si="4"/>
        <v>224225</v>
      </c>
      <c r="M8" s="17">
        <f t="shared" si="4"/>
        <v>2957939</v>
      </c>
      <c r="N8" s="18">
        <f t="shared" si="1"/>
        <v>49.851974424878392</v>
      </c>
      <c r="O8" s="18" t="e">
        <f t="shared" si="2"/>
        <v>#DIV/0!</v>
      </c>
      <c r="P8" s="18">
        <f t="shared" si="3"/>
        <v>93.65088346735358</v>
      </c>
      <c r="Q8" s="17">
        <f>Q11+Q46+Q47</f>
        <v>28784</v>
      </c>
      <c r="R8" s="17">
        <f>R11+R46+R47</f>
        <v>225345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161930000</v>
      </c>
      <c r="F9" s="29">
        <f t="shared" ref="F9:M9" si="5">F31+F48</f>
        <v>0</v>
      </c>
      <c r="G9" s="29">
        <f t="shared" si="5"/>
        <v>21255557</v>
      </c>
      <c r="H9" s="29">
        <f t="shared" si="5"/>
        <v>105080208</v>
      </c>
      <c r="I9" s="29">
        <f t="shared" si="5"/>
        <v>19801950</v>
      </c>
      <c r="J9" s="29">
        <f t="shared" si="5"/>
        <v>94298433</v>
      </c>
      <c r="K9" s="29">
        <f t="shared" si="5"/>
        <v>13852</v>
      </c>
      <c r="L9" s="29">
        <f t="shared" si="5"/>
        <v>1095511</v>
      </c>
      <c r="M9" s="29">
        <f t="shared" si="5"/>
        <v>9686264</v>
      </c>
      <c r="N9" s="30">
        <f t="shared" si="1"/>
        <v>58.234072129932692</v>
      </c>
      <c r="O9" s="30" t="e">
        <f t="shared" si="2"/>
        <v>#DIV/0!</v>
      </c>
      <c r="P9" s="30">
        <f t="shared" si="3"/>
        <v>89.739480721241051</v>
      </c>
      <c r="Q9" s="29">
        <f>Q31+Q48</f>
        <v>281727</v>
      </c>
      <c r="R9" s="29">
        <f>R31+R48</f>
        <v>1255482</v>
      </c>
    </row>
    <row r="10" spans="1:18" s="4" customFormat="1" ht="21.75" customHeight="1">
      <c r="A10" s="91" t="s">
        <v>18</v>
      </c>
      <c r="B10" s="93" t="s">
        <v>15</v>
      </c>
      <c r="C10" s="93"/>
      <c r="D10" s="94"/>
      <c r="E10" s="25">
        <f t="shared" ref="E10:M10" si="6">SUM(E11,E31)</f>
        <v>254332000</v>
      </c>
      <c r="F10" s="25">
        <f t="shared" si="6"/>
        <v>0</v>
      </c>
      <c r="G10" s="25">
        <f t="shared" si="6"/>
        <v>33958813</v>
      </c>
      <c r="H10" s="25">
        <f t="shared" si="6"/>
        <v>144065348</v>
      </c>
      <c r="I10" s="25">
        <f t="shared" si="6"/>
        <v>31958064</v>
      </c>
      <c r="J10" s="25">
        <f t="shared" si="6"/>
        <v>140392154</v>
      </c>
      <c r="K10" s="25">
        <f t="shared" si="6"/>
        <v>0</v>
      </c>
      <c r="L10" s="25">
        <f t="shared" si="6"/>
        <v>180</v>
      </c>
      <c r="M10" s="25">
        <f t="shared" si="6"/>
        <v>3673014</v>
      </c>
      <c r="N10" s="26">
        <f t="shared" si="1"/>
        <v>55.200349936303731</v>
      </c>
      <c r="O10" s="26" t="e">
        <f t="shared" si="2"/>
        <v>#DIV/0!</v>
      </c>
      <c r="P10" s="26">
        <f t="shared" si="3"/>
        <v>97.450327888702276</v>
      </c>
      <c r="Q10" s="25">
        <f>SUM(Q11,Q31)</f>
        <v>48347</v>
      </c>
      <c r="R10" s="25">
        <f>SUM(R11,R31)</f>
        <v>342587</v>
      </c>
    </row>
    <row r="11" spans="1:18" s="4" customFormat="1" ht="21.75" customHeight="1">
      <c r="A11" s="92"/>
      <c r="B11" s="62" t="s">
        <v>19</v>
      </c>
      <c r="C11" s="58" t="s">
        <v>7</v>
      </c>
      <c r="D11" s="59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12470204</v>
      </c>
      <c r="H11" s="6">
        <f t="shared" si="7"/>
        <v>47161435</v>
      </c>
      <c r="I11" s="6">
        <f t="shared" si="7"/>
        <v>12308374</v>
      </c>
      <c r="J11" s="6">
        <f t="shared" si="7"/>
        <v>46391370</v>
      </c>
      <c r="K11" s="6">
        <f t="shared" si="7"/>
        <v>0</v>
      </c>
      <c r="L11" s="6">
        <f t="shared" si="7"/>
        <v>4</v>
      </c>
      <c r="M11" s="6">
        <f t="shared" si="7"/>
        <v>770061</v>
      </c>
      <c r="N11" s="7">
        <f t="shared" si="1"/>
        <v>49.668497462581101</v>
      </c>
      <c r="O11" s="7" t="e">
        <f t="shared" si="2"/>
        <v>#DIV/0!</v>
      </c>
      <c r="P11" s="7">
        <f t="shared" si="3"/>
        <v>98.36717224571305</v>
      </c>
      <c r="Q11" s="6">
        <f>SUM(Q12,Q13,Q16,Q19:Q23,Q24)</f>
        <v>23493</v>
      </c>
      <c r="R11" s="6">
        <f>SUM(R12,R13,R16,R19:R23,R24)</f>
        <v>173857</v>
      </c>
    </row>
    <row r="12" spans="1:18" s="4" customFormat="1" ht="21.75" customHeight="1">
      <c r="A12" s="92"/>
      <c r="B12" s="90"/>
      <c r="C12" s="57" t="s">
        <v>20</v>
      </c>
      <c r="D12" s="59"/>
      <c r="E12" s="9">
        <v>54071000</v>
      </c>
      <c r="F12" s="9"/>
      <c r="G12" s="9">
        <v>6993061</v>
      </c>
      <c r="H12" s="20">
        <v>32566349</v>
      </c>
      <c r="I12" s="9">
        <v>7127318</v>
      </c>
      <c r="J12" s="20">
        <v>32492176</v>
      </c>
      <c r="K12" s="9"/>
      <c r="L12" s="20"/>
      <c r="M12" s="6">
        <f>H12-J12-L12</f>
        <v>74173</v>
      </c>
      <c r="N12" s="7">
        <f t="shared" si="1"/>
        <v>60.09168685617059</v>
      </c>
      <c r="O12" s="7" t="e">
        <f t="shared" si="2"/>
        <v>#DIV/0!</v>
      </c>
      <c r="P12" s="7">
        <f t="shared" si="3"/>
        <v>99.772240357677191</v>
      </c>
      <c r="Q12" s="48">
        <v>17150</v>
      </c>
      <c r="R12" s="47">
        <v>129671</v>
      </c>
    </row>
    <row r="13" spans="1:18" s="4" customFormat="1" ht="21.75" customHeight="1">
      <c r="A13" s="92"/>
      <c r="B13" s="90"/>
      <c r="C13" s="62" t="s">
        <v>58</v>
      </c>
      <c r="D13" s="42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772495</v>
      </c>
      <c r="H13" s="19">
        <f t="shared" si="8"/>
        <v>3861914</v>
      </c>
      <c r="I13" s="19">
        <f t="shared" si="8"/>
        <v>789648</v>
      </c>
      <c r="J13" s="19">
        <f t="shared" si="8"/>
        <v>3825360</v>
      </c>
      <c r="K13" s="19">
        <f t="shared" si="8"/>
        <v>0</v>
      </c>
      <c r="L13" s="19">
        <f t="shared" si="8"/>
        <v>0</v>
      </c>
      <c r="M13" s="19">
        <f t="shared" si="8"/>
        <v>36554</v>
      </c>
      <c r="N13" s="7">
        <f t="shared" si="1"/>
        <v>57.619521012200636</v>
      </c>
      <c r="O13" s="7" t="e">
        <f t="shared" si="2"/>
        <v>#DIV/0!</v>
      </c>
      <c r="P13" s="7">
        <f t="shared" si="3"/>
        <v>99.053474520665148</v>
      </c>
      <c r="Q13" s="49">
        <f>SUM(Q14:Q15)</f>
        <v>410</v>
      </c>
      <c r="R13" s="49">
        <f>SUM(R14:R15)</f>
        <v>7995</v>
      </c>
    </row>
    <row r="14" spans="1:18" s="4" customFormat="1" ht="21.75" customHeight="1">
      <c r="A14" s="92"/>
      <c r="B14" s="90"/>
      <c r="C14" s="63"/>
      <c r="D14" s="43" t="s">
        <v>28</v>
      </c>
      <c r="E14" s="8">
        <v>5776000</v>
      </c>
      <c r="F14" s="8"/>
      <c r="G14" s="9">
        <v>749086</v>
      </c>
      <c r="H14" s="20">
        <v>2978581</v>
      </c>
      <c r="I14" s="9">
        <v>749438</v>
      </c>
      <c r="J14" s="20">
        <v>2978581</v>
      </c>
      <c r="K14" s="9"/>
      <c r="L14" s="20"/>
      <c r="M14" s="6">
        <f>H14-J14-L14</f>
        <v>0</v>
      </c>
      <c r="N14" s="7">
        <f t="shared" si="1"/>
        <v>51.568230609418286</v>
      </c>
      <c r="O14" s="7" t="e">
        <f t="shared" si="2"/>
        <v>#DIV/0!</v>
      </c>
      <c r="P14" s="7">
        <f t="shared" si="3"/>
        <v>100</v>
      </c>
      <c r="Q14" s="48">
        <v>387</v>
      </c>
      <c r="R14" s="47">
        <v>7374</v>
      </c>
    </row>
    <row r="15" spans="1:18" s="4" customFormat="1" ht="21.75" customHeight="1">
      <c r="A15" s="92"/>
      <c r="B15" s="90"/>
      <c r="C15" s="64"/>
      <c r="D15" s="43" t="s">
        <v>29</v>
      </c>
      <c r="E15" s="8">
        <v>863000</v>
      </c>
      <c r="F15" s="8"/>
      <c r="G15" s="9">
        <v>23409</v>
      </c>
      <c r="H15" s="20">
        <v>883333</v>
      </c>
      <c r="I15" s="9">
        <v>40210</v>
      </c>
      <c r="J15" s="20">
        <v>846779</v>
      </c>
      <c r="K15" s="9"/>
      <c r="L15" s="20"/>
      <c r="M15" s="6">
        <f>H15-J15-L15</f>
        <v>36554</v>
      </c>
      <c r="N15" s="7">
        <f t="shared" si="1"/>
        <v>98.120393974507536</v>
      </c>
      <c r="O15" s="7" t="e">
        <f t="shared" si="2"/>
        <v>#DIV/0!</v>
      </c>
      <c r="P15" s="7">
        <f t="shared" si="3"/>
        <v>95.861809759173482</v>
      </c>
      <c r="Q15" s="48">
        <v>23</v>
      </c>
      <c r="R15" s="47">
        <v>621</v>
      </c>
    </row>
    <row r="16" spans="1:18" s="4" customFormat="1" ht="21.75" customHeight="1">
      <c r="A16" s="92"/>
      <c r="B16" s="90"/>
      <c r="C16" s="62" t="s">
        <v>59</v>
      </c>
      <c r="D16" s="42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248565</v>
      </c>
      <c r="H16" s="19">
        <f t="shared" si="9"/>
        <v>1076019</v>
      </c>
      <c r="I16" s="19">
        <f t="shared" si="9"/>
        <v>248431</v>
      </c>
      <c r="J16" s="19">
        <f t="shared" si="9"/>
        <v>1067898</v>
      </c>
      <c r="K16" s="19">
        <f t="shared" si="9"/>
        <v>0</v>
      </c>
      <c r="L16" s="19">
        <f t="shared" si="9"/>
        <v>0</v>
      </c>
      <c r="M16" s="19">
        <f t="shared" si="9"/>
        <v>8121</v>
      </c>
      <c r="N16" s="7">
        <f t="shared" si="1"/>
        <v>9.949669244386472</v>
      </c>
      <c r="O16" s="7" t="e">
        <f t="shared" si="2"/>
        <v>#DIV/0!</v>
      </c>
      <c r="P16" s="7">
        <f t="shared" si="3"/>
        <v>99.245273550002366</v>
      </c>
      <c r="Q16" s="49">
        <f>SUM(Q17:Q18)</f>
        <v>0</v>
      </c>
      <c r="R16" s="49">
        <f>SUM(R17:R18)</f>
        <v>0</v>
      </c>
    </row>
    <row r="17" spans="1:18" s="4" customFormat="1" ht="21.75" customHeight="1">
      <c r="A17" s="92"/>
      <c r="B17" s="90"/>
      <c r="C17" s="63"/>
      <c r="D17" s="44" t="s">
        <v>30</v>
      </c>
      <c r="E17" s="8">
        <v>1609000</v>
      </c>
      <c r="F17" s="8"/>
      <c r="G17" s="20">
        <v>247526</v>
      </c>
      <c r="H17" s="20">
        <v>1068318</v>
      </c>
      <c r="I17" s="20">
        <v>248373</v>
      </c>
      <c r="J17" s="20">
        <v>1067821</v>
      </c>
      <c r="K17" s="20"/>
      <c r="L17" s="20"/>
      <c r="M17" s="6">
        <f t="shared" ref="M17:M23" si="10">H17-J17-L17</f>
        <v>497</v>
      </c>
      <c r="N17" s="7">
        <f t="shared" si="1"/>
        <v>66.365506525792412</v>
      </c>
      <c r="O17" s="7" t="e">
        <f t="shared" si="2"/>
        <v>#DIV/0!</v>
      </c>
      <c r="P17" s="7">
        <f t="shared" si="3"/>
        <v>99.953478271451019</v>
      </c>
      <c r="Q17" s="48"/>
      <c r="R17" s="47"/>
    </row>
    <row r="18" spans="1:18" s="4" customFormat="1" ht="21.75" customHeight="1">
      <c r="A18" s="92"/>
      <c r="B18" s="90"/>
      <c r="C18" s="64"/>
      <c r="D18" s="44" t="s">
        <v>31</v>
      </c>
      <c r="E18" s="8">
        <v>9124000</v>
      </c>
      <c r="F18" s="8"/>
      <c r="G18" s="20">
        <v>1039</v>
      </c>
      <c r="H18" s="20">
        <v>7701</v>
      </c>
      <c r="I18" s="20">
        <v>58</v>
      </c>
      <c r="J18" s="20">
        <v>77</v>
      </c>
      <c r="K18" s="20"/>
      <c r="L18" s="20"/>
      <c r="M18" s="6">
        <f t="shared" si="10"/>
        <v>7624</v>
      </c>
      <c r="N18" s="7">
        <f t="shared" si="1"/>
        <v>8.4392810170977632E-4</v>
      </c>
      <c r="O18" s="7" t="e">
        <f t="shared" si="2"/>
        <v>#DIV/0!</v>
      </c>
      <c r="P18" s="7">
        <f t="shared" si="3"/>
        <v>0.99987014673419039</v>
      </c>
      <c r="Q18" s="48"/>
      <c r="R18" s="47"/>
    </row>
    <row r="19" spans="1:18" s="4" customFormat="1" ht="21.75" customHeight="1">
      <c r="A19" s="92"/>
      <c r="B19" s="90"/>
      <c r="C19" s="57" t="s">
        <v>32</v>
      </c>
      <c r="D19" s="59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92"/>
      <c r="B20" s="90"/>
      <c r="C20" s="60" t="s">
        <v>21</v>
      </c>
      <c r="D20" s="61"/>
      <c r="E20" s="8"/>
      <c r="F20" s="8"/>
      <c r="G20" s="8">
        <v>4707</v>
      </c>
      <c r="H20" s="20">
        <v>213783</v>
      </c>
      <c r="I20" s="20">
        <v>173894</v>
      </c>
      <c r="J20" s="20">
        <v>213589</v>
      </c>
      <c r="K20" s="20"/>
      <c r="L20" s="20"/>
      <c r="M20" s="6">
        <f t="shared" si="10"/>
        <v>194</v>
      </c>
      <c r="N20" s="7" t="e">
        <f t="shared" si="1"/>
        <v>#DIV/0!</v>
      </c>
      <c r="O20" s="7" t="e">
        <f t="shared" si="2"/>
        <v>#DIV/0!</v>
      </c>
      <c r="P20" s="7">
        <f t="shared" si="3"/>
        <v>99.909253776025224</v>
      </c>
      <c r="Q20" s="48"/>
      <c r="R20" s="47">
        <v>1148</v>
      </c>
    </row>
    <row r="21" spans="1:18" s="4" customFormat="1" ht="21.75" customHeight="1">
      <c r="A21" s="92"/>
      <c r="B21" s="90"/>
      <c r="C21" s="60" t="s">
        <v>22</v>
      </c>
      <c r="D21" s="61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92"/>
      <c r="B22" s="90"/>
      <c r="C22" s="60" t="s">
        <v>23</v>
      </c>
      <c r="D22" s="61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92"/>
      <c r="B23" s="90"/>
      <c r="C23" s="60" t="s">
        <v>24</v>
      </c>
      <c r="D23" s="61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92"/>
      <c r="B24" s="90"/>
      <c r="C24" s="62" t="s">
        <v>33</v>
      </c>
      <c r="D24" s="42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4451376</v>
      </c>
      <c r="H24" s="6">
        <f t="shared" si="11"/>
        <v>9443370</v>
      </c>
      <c r="I24" s="6">
        <f t="shared" si="11"/>
        <v>3969083</v>
      </c>
      <c r="J24" s="6">
        <f t="shared" si="11"/>
        <v>8792347</v>
      </c>
      <c r="K24" s="6">
        <f t="shared" si="11"/>
        <v>0</v>
      </c>
      <c r="L24" s="6">
        <f t="shared" si="11"/>
        <v>4</v>
      </c>
      <c r="M24" s="6">
        <f t="shared" si="11"/>
        <v>651019</v>
      </c>
      <c r="N24" s="7">
        <f t="shared" si="1"/>
        <v>40.03983332574343</v>
      </c>
      <c r="O24" s="7" t="e">
        <f t="shared" si="2"/>
        <v>#DIV/0!</v>
      </c>
      <c r="P24" s="7">
        <f t="shared" si="3"/>
        <v>93.106031003762425</v>
      </c>
      <c r="Q24" s="50">
        <f>SUM(Q25:Q30)</f>
        <v>5933</v>
      </c>
      <c r="R24" s="50">
        <f>SUM(R25:R30)</f>
        <v>35043</v>
      </c>
    </row>
    <row r="25" spans="1:18" s="4" customFormat="1" ht="21.75" customHeight="1">
      <c r="A25" s="92"/>
      <c r="B25" s="90"/>
      <c r="C25" s="63"/>
      <c r="D25" s="45" t="s">
        <v>39</v>
      </c>
      <c r="E25" s="46">
        <v>2385000</v>
      </c>
      <c r="F25" s="8"/>
      <c r="G25" s="20">
        <v>436500</v>
      </c>
      <c r="H25" s="47">
        <v>1886727</v>
      </c>
      <c r="I25" s="20">
        <v>473056</v>
      </c>
      <c r="J25" s="47">
        <v>1885197</v>
      </c>
      <c r="K25" s="20"/>
      <c r="L25" s="20"/>
      <c r="M25" s="6">
        <f t="shared" ref="M25:M30" si="12">H25-J25-L25</f>
        <v>1530</v>
      </c>
      <c r="N25" s="7">
        <f t="shared" si="1"/>
        <v>79.043899371069188</v>
      </c>
      <c r="O25" s="7" t="e">
        <f t="shared" si="2"/>
        <v>#DIV/0!</v>
      </c>
      <c r="P25" s="7">
        <f t="shared" si="3"/>
        <v>99.918907186890323</v>
      </c>
      <c r="Q25" s="48">
        <v>1086</v>
      </c>
      <c r="R25" s="47">
        <v>9071</v>
      </c>
    </row>
    <row r="26" spans="1:18" s="4" customFormat="1" ht="21.75" customHeight="1">
      <c r="A26" s="92"/>
      <c r="B26" s="90"/>
      <c r="C26" s="63"/>
      <c r="D26" s="45" t="s">
        <v>34</v>
      </c>
      <c r="E26" s="46">
        <v>1789000</v>
      </c>
      <c r="F26" s="8"/>
      <c r="G26" s="20">
        <v>137064</v>
      </c>
      <c r="H26" s="47">
        <v>515639</v>
      </c>
      <c r="I26" s="20">
        <v>137134</v>
      </c>
      <c r="J26" s="47">
        <v>515604</v>
      </c>
      <c r="K26" s="20"/>
      <c r="L26" s="20"/>
      <c r="M26" s="6">
        <f t="shared" si="12"/>
        <v>35</v>
      </c>
      <c r="N26" s="7">
        <f t="shared" si="1"/>
        <v>28.820793739519285</v>
      </c>
      <c r="O26" s="7" t="e">
        <f t="shared" si="2"/>
        <v>#DIV/0!</v>
      </c>
      <c r="P26" s="7">
        <f t="shared" si="3"/>
        <v>99.993212305508308</v>
      </c>
      <c r="Q26" s="48">
        <v>77</v>
      </c>
      <c r="R26" s="47">
        <v>1582</v>
      </c>
    </row>
    <row r="27" spans="1:18" s="4" customFormat="1" ht="21.75" customHeight="1">
      <c r="A27" s="92"/>
      <c r="B27" s="90"/>
      <c r="C27" s="63"/>
      <c r="D27" s="45" t="s">
        <v>25</v>
      </c>
      <c r="E27" s="46">
        <v>85000</v>
      </c>
      <c r="F27" s="8"/>
      <c r="G27" s="20"/>
      <c r="H27" s="47">
        <v>240</v>
      </c>
      <c r="I27" s="20"/>
      <c r="J27" s="47">
        <v>240</v>
      </c>
      <c r="K27" s="20"/>
      <c r="L27" s="20"/>
      <c r="M27" s="6">
        <f t="shared" si="12"/>
        <v>0</v>
      </c>
      <c r="N27" s="7">
        <f t="shared" si="1"/>
        <v>0.28235294117647058</v>
      </c>
      <c r="O27" s="7" t="e">
        <f t="shared" si="2"/>
        <v>#DIV/0!</v>
      </c>
      <c r="P27" s="7">
        <f t="shared" si="3"/>
        <v>100</v>
      </c>
      <c r="Q27" s="48"/>
      <c r="R27" s="47"/>
    </row>
    <row r="28" spans="1:18" s="4" customFormat="1" ht="21.75" customHeight="1">
      <c r="A28" s="92"/>
      <c r="B28" s="90"/>
      <c r="C28" s="63"/>
      <c r="D28" s="45" t="s">
        <v>3</v>
      </c>
      <c r="E28" s="46">
        <v>3300000</v>
      </c>
      <c r="F28" s="8"/>
      <c r="G28" s="20">
        <v>5931</v>
      </c>
      <c r="H28" s="47">
        <v>139693</v>
      </c>
      <c r="I28" s="20">
        <v>110163</v>
      </c>
      <c r="J28" s="47">
        <v>133981</v>
      </c>
      <c r="K28" s="20"/>
      <c r="L28" s="20"/>
      <c r="M28" s="6">
        <f t="shared" si="12"/>
        <v>5712</v>
      </c>
      <c r="N28" s="7">
        <f t="shared" si="1"/>
        <v>4.0600303030303024</v>
      </c>
      <c r="O28" s="7" t="e">
        <f t="shared" si="2"/>
        <v>#DIV/0!</v>
      </c>
      <c r="P28" s="7">
        <f t="shared" si="3"/>
        <v>95.911033480560945</v>
      </c>
      <c r="Q28" s="48"/>
      <c r="R28" s="47"/>
    </row>
    <row r="29" spans="1:18" s="4" customFormat="1" ht="21.75" customHeight="1">
      <c r="A29" s="92"/>
      <c r="B29" s="90"/>
      <c r="C29" s="63"/>
      <c r="D29" s="45" t="s">
        <v>4</v>
      </c>
      <c r="E29" s="46">
        <v>6000000</v>
      </c>
      <c r="F29" s="8"/>
      <c r="G29" s="20">
        <v>2597093</v>
      </c>
      <c r="H29" s="47">
        <v>3771766</v>
      </c>
      <c r="I29" s="20">
        <v>1973942</v>
      </c>
      <c r="J29" s="47">
        <v>3128020</v>
      </c>
      <c r="K29" s="20"/>
      <c r="L29" s="20">
        <v>4</v>
      </c>
      <c r="M29" s="6">
        <f t="shared" si="12"/>
        <v>643742</v>
      </c>
      <c r="N29" s="7">
        <f t="shared" si="1"/>
        <v>52.13366666666667</v>
      </c>
      <c r="O29" s="7" t="e">
        <f t="shared" si="2"/>
        <v>#DIV/0!</v>
      </c>
      <c r="P29" s="7">
        <f t="shared" si="3"/>
        <v>82.932504296395905</v>
      </c>
      <c r="Q29" s="48">
        <v>4768</v>
      </c>
      <c r="R29" s="47">
        <v>24357</v>
      </c>
    </row>
    <row r="30" spans="1:18" s="4" customFormat="1" ht="21.75" customHeight="1">
      <c r="A30" s="92"/>
      <c r="B30" s="90"/>
      <c r="C30" s="64"/>
      <c r="D30" s="45" t="s">
        <v>5</v>
      </c>
      <c r="E30" s="46">
        <v>8400000</v>
      </c>
      <c r="F30" s="8"/>
      <c r="G30" s="20">
        <v>1274788</v>
      </c>
      <c r="H30" s="47">
        <v>3129305</v>
      </c>
      <c r="I30" s="20">
        <v>1274788</v>
      </c>
      <c r="J30" s="47">
        <v>3129305</v>
      </c>
      <c r="K30" s="20"/>
      <c r="L30" s="20"/>
      <c r="M30" s="6">
        <f t="shared" si="12"/>
        <v>0</v>
      </c>
      <c r="N30" s="7">
        <f t="shared" si="1"/>
        <v>37.253630952380952</v>
      </c>
      <c r="O30" s="7" t="e">
        <f t="shared" si="2"/>
        <v>#DIV/0!</v>
      </c>
      <c r="P30" s="7">
        <f t="shared" si="3"/>
        <v>100</v>
      </c>
      <c r="Q30" s="48">
        <v>2</v>
      </c>
      <c r="R30" s="47">
        <v>33</v>
      </c>
    </row>
    <row r="31" spans="1:18" s="5" customFormat="1" ht="21.75" customHeight="1">
      <c r="A31" s="92"/>
      <c r="B31" s="62" t="s">
        <v>6</v>
      </c>
      <c r="C31" s="58" t="s">
        <v>7</v>
      </c>
      <c r="D31" s="59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21488609</v>
      </c>
      <c r="H31" s="6">
        <f>SUM(H32,H33,H34,H37:H44)</f>
        <v>96903913</v>
      </c>
      <c r="I31" s="6">
        <f t="shared" si="13"/>
        <v>19649690</v>
      </c>
      <c r="J31" s="6">
        <f t="shared" si="13"/>
        <v>94000784</v>
      </c>
      <c r="K31" s="6">
        <f t="shared" si="13"/>
        <v>0</v>
      </c>
      <c r="L31" s="6">
        <f t="shared" si="13"/>
        <v>176</v>
      </c>
      <c r="M31" s="6">
        <f t="shared" si="13"/>
        <v>2902953</v>
      </c>
      <c r="N31" s="7">
        <f t="shared" si="1"/>
        <v>58.410976200832664</v>
      </c>
      <c r="O31" s="7" t="e">
        <f t="shared" si="2"/>
        <v>#DIV/0!</v>
      </c>
      <c r="P31" s="7">
        <f t="shared" si="3"/>
        <v>97.004115819347774</v>
      </c>
      <c r="Q31" s="50">
        <f>SUM(Q32,Q33,Q34,Q37:Q44)</f>
        <v>24854</v>
      </c>
      <c r="R31" s="50">
        <f>SUM(R32,R33,R34,R37:R44)</f>
        <v>168730</v>
      </c>
    </row>
    <row r="32" spans="1:18" s="4" customFormat="1" ht="21.75" customHeight="1">
      <c r="A32" s="92"/>
      <c r="B32" s="90"/>
      <c r="C32" s="57" t="s">
        <v>8</v>
      </c>
      <c r="D32" s="59"/>
      <c r="E32" s="8">
        <v>8550000</v>
      </c>
      <c r="F32" s="8"/>
      <c r="G32" s="20">
        <v>530952</v>
      </c>
      <c r="H32" s="20">
        <v>3960820</v>
      </c>
      <c r="I32" s="20">
        <v>531429</v>
      </c>
      <c r="J32" s="20">
        <v>3951534</v>
      </c>
      <c r="K32" s="20"/>
      <c r="L32" s="20"/>
      <c r="M32" s="6">
        <f>H32-J32-L32</f>
        <v>9286</v>
      </c>
      <c r="N32" s="7">
        <f t="shared" si="1"/>
        <v>46.21677192982456</v>
      </c>
      <c r="O32" s="7" t="e">
        <f t="shared" si="2"/>
        <v>#DIV/0!</v>
      </c>
      <c r="P32" s="7">
        <f t="shared" si="3"/>
        <v>99.765553597487383</v>
      </c>
      <c r="Q32" s="48"/>
      <c r="R32" s="47"/>
    </row>
    <row r="33" spans="1:21" s="4" customFormat="1" ht="21.75" customHeight="1">
      <c r="A33" s="92"/>
      <c r="B33" s="90"/>
      <c r="C33" s="57" t="s">
        <v>9</v>
      </c>
      <c r="D33" s="59"/>
      <c r="E33" s="8">
        <v>33500000</v>
      </c>
      <c r="F33" s="8"/>
      <c r="G33" s="20">
        <v>50646</v>
      </c>
      <c r="H33" s="20">
        <v>635169</v>
      </c>
      <c r="I33" s="20">
        <v>479797</v>
      </c>
      <c r="J33" s="20">
        <v>598452</v>
      </c>
      <c r="K33" s="20"/>
      <c r="L33" s="20"/>
      <c r="M33" s="6">
        <f>H33-J33-L33</f>
        <v>36717</v>
      </c>
      <c r="N33" s="7">
        <f t="shared" si="1"/>
        <v>1.786423880597015</v>
      </c>
      <c r="O33" s="7" t="e">
        <f t="shared" si="2"/>
        <v>#DIV/0!</v>
      </c>
      <c r="P33" s="7">
        <f t="shared" si="3"/>
        <v>94.21933375211951</v>
      </c>
      <c r="Q33" s="48">
        <v>2539</v>
      </c>
      <c r="R33" s="47">
        <v>2539</v>
      </c>
    </row>
    <row r="34" spans="1:21" s="4" customFormat="1" ht="21.75" customHeight="1">
      <c r="A34" s="92"/>
      <c r="B34" s="90"/>
      <c r="C34" s="62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11972250</v>
      </c>
      <c r="H34" s="19">
        <f t="shared" si="14"/>
        <v>26591285</v>
      </c>
      <c r="I34" s="19">
        <f t="shared" si="14"/>
        <v>9707748</v>
      </c>
      <c r="J34" s="19">
        <f t="shared" si="14"/>
        <v>24255013</v>
      </c>
      <c r="K34" s="19">
        <f t="shared" si="14"/>
        <v>0</v>
      </c>
      <c r="L34" s="19">
        <f t="shared" si="14"/>
        <v>12</v>
      </c>
      <c r="M34" s="19">
        <f t="shared" si="14"/>
        <v>2336260</v>
      </c>
      <c r="N34" s="7">
        <f t="shared" si="1"/>
        <v>53.923995108937305</v>
      </c>
      <c r="O34" s="7" t="e">
        <f t="shared" si="2"/>
        <v>#DIV/0!</v>
      </c>
      <c r="P34" s="7">
        <f t="shared" si="3"/>
        <v>91.214144032527955</v>
      </c>
      <c r="Q34" s="49">
        <f>SUM(Q35:Q36)</f>
        <v>16505</v>
      </c>
      <c r="R34" s="49">
        <f>SUM(R35:R36)</f>
        <v>83721</v>
      </c>
    </row>
    <row r="35" spans="1:21" s="4" customFormat="1" ht="21.75" customHeight="1">
      <c r="A35" s="92"/>
      <c r="B35" s="90"/>
      <c r="C35" s="63"/>
      <c r="D35" s="43" t="s">
        <v>36</v>
      </c>
      <c r="E35" s="8">
        <v>19600000</v>
      </c>
      <c r="F35" s="8"/>
      <c r="G35" s="8">
        <v>9593986</v>
      </c>
      <c r="H35" s="20">
        <v>13647480</v>
      </c>
      <c r="I35" s="8">
        <v>7335204</v>
      </c>
      <c r="J35" s="8">
        <v>11316928</v>
      </c>
      <c r="K35" s="8"/>
      <c r="L35" s="8">
        <v>12</v>
      </c>
      <c r="M35" s="6">
        <f t="shared" ref="M35:M44" si="15">H35-J35-L35</f>
        <v>2330540</v>
      </c>
      <c r="N35" s="7">
        <f t="shared" si="1"/>
        <v>57.739428571428576</v>
      </c>
      <c r="O35" s="7" t="e">
        <f t="shared" si="2"/>
        <v>#DIV/0!</v>
      </c>
      <c r="P35" s="7">
        <f t="shared" si="3"/>
        <v>82.923206335528604</v>
      </c>
      <c r="Q35" s="48">
        <v>16505</v>
      </c>
      <c r="R35" s="47">
        <v>83721</v>
      </c>
    </row>
    <row r="36" spans="1:21" s="4" customFormat="1" ht="21.75" customHeight="1">
      <c r="A36" s="92"/>
      <c r="B36" s="90"/>
      <c r="C36" s="64"/>
      <c r="D36" s="43" t="s">
        <v>60</v>
      </c>
      <c r="E36" s="8">
        <v>25380000</v>
      </c>
      <c r="F36" s="8"/>
      <c r="G36" s="8">
        <v>2378264</v>
      </c>
      <c r="H36" s="20">
        <v>12943805</v>
      </c>
      <c r="I36" s="20">
        <v>2372544</v>
      </c>
      <c r="J36" s="20">
        <v>12938085</v>
      </c>
      <c r="K36" s="8"/>
      <c r="L36" s="8"/>
      <c r="M36" s="6">
        <f t="shared" si="15"/>
        <v>5720</v>
      </c>
      <c r="N36" s="7">
        <f t="shared" si="1"/>
        <v>50.977482269503547</v>
      </c>
      <c r="O36" s="7" t="e">
        <f t="shared" si="2"/>
        <v>#DIV/0!</v>
      </c>
      <c r="P36" s="7">
        <f t="shared" si="3"/>
        <v>99.955808975799627</v>
      </c>
      <c r="Q36" s="48"/>
      <c r="R36" s="47"/>
    </row>
    <row r="37" spans="1:21" s="4" customFormat="1" ht="21.75" customHeight="1">
      <c r="A37" s="92"/>
      <c r="B37" s="90"/>
      <c r="C37" s="57" t="s">
        <v>11</v>
      </c>
      <c r="D37" s="59"/>
      <c r="E37" s="8">
        <v>16900000</v>
      </c>
      <c r="F37" s="8"/>
      <c r="G37" s="20">
        <v>2897997</v>
      </c>
      <c r="H37" s="20">
        <v>6968829</v>
      </c>
      <c r="I37" s="20">
        <v>2897997</v>
      </c>
      <c r="J37" s="20">
        <v>6968829</v>
      </c>
      <c r="K37" s="8"/>
      <c r="L37" s="8"/>
      <c r="M37" s="6">
        <f t="shared" si="15"/>
        <v>0</v>
      </c>
      <c r="N37" s="7">
        <f t="shared" si="1"/>
        <v>41.23567455621302</v>
      </c>
      <c r="O37" s="7" t="e">
        <f t="shared" si="2"/>
        <v>#DIV/0!</v>
      </c>
      <c r="P37" s="7">
        <f t="shared" si="3"/>
        <v>100</v>
      </c>
      <c r="Q37" s="48">
        <v>5</v>
      </c>
      <c r="R37" s="47">
        <v>67</v>
      </c>
      <c r="T37" s="37"/>
      <c r="U37" s="37"/>
    </row>
    <row r="38" spans="1:21" s="4" customFormat="1" ht="21.75" customHeight="1">
      <c r="A38" s="92"/>
      <c r="B38" s="90"/>
      <c r="C38" s="57" t="s">
        <v>37</v>
      </c>
      <c r="D38" s="59"/>
      <c r="E38" s="8">
        <v>57000000</v>
      </c>
      <c r="F38" s="8"/>
      <c r="G38" s="20">
        <v>6036764</v>
      </c>
      <c r="H38" s="20">
        <v>58743308</v>
      </c>
      <c r="I38" s="20">
        <v>6031665</v>
      </c>
      <c r="J38" s="20">
        <v>58222454</v>
      </c>
      <c r="K38" s="8"/>
      <c r="L38" s="8">
        <v>164</v>
      </c>
      <c r="M38" s="6">
        <f t="shared" si="15"/>
        <v>520690</v>
      </c>
      <c r="N38" s="7">
        <f t="shared" si="1"/>
        <v>102.14465614035089</v>
      </c>
      <c r="O38" s="7" t="e">
        <f t="shared" si="2"/>
        <v>#DIV/0!</v>
      </c>
      <c r="P38" s="7">
        <f t="shared" si="3"/>
        <v>99.113339003652982</v>
      </c>
      <c r="Q38" s="48">
        <v>5805</v>
      </c>
      <c r="R38" s="47">
        <v>82403</v>
      </c>
      <c r="T38" s="37"/>
      <c r="U38" s="37"/>
    </row>
    <row r="39" spans="1:21" s="4" customFormat="1" ht="21.75" customHeight="1">
      <c r="A39" s="92"/>
      <c r="B39" s="90"/>
      <c r="C39" s="60" t="s">
        <v>0</v>
      </c>
      <c r="D39" s="61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T39" s="37"/>
      <c r="U39" s="37"/>
    </row>
    <row r="40" spans="1:21" s="4" customFormat="1" ht="21.75" customHeight="1">
      <c r="A40" s="92"/>
      <c r="B40" s="90"/>
      <c r="C40" s="60" t="s">
        <v>2</v>
      </c>
      <c r="D40" s="61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T40" s="37"/>
      <c r="U40" s="37"/>
    </row>
    <row r="41" spans="1:21" s="4" customFormat="1" ht="21.75" customHeight="1">
      <c r="A41" s="92"/>
      <c r="B41" s="90"/>
      <c r="C41" s="60" t="s">
        <v>10</v>
      </c>
      <c r="D41" s="61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T41" s="37"/>
      <c r="U41" s="37"/>
    </row>
    <row r="42" spans="1:21" s="4" customFormat="1" ht="21.75" customHeight="1">
      <c r="A42" s="92"/>
      <c r="B42" s="90"/>
      <c r="C42" s="60" t="s">
        <v>12</v>
      </c>
      <c r="D42" s="61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T42" s="37"/>
      <c r="U42" s="37"/>
    </row>
    <row r="43" spans="1:21" s="4" customFormat="1" ht="21.75" customHeight="1">
      <c r="A43" s="92"/>
      <c r="B43" s="90"/>
      <c r="C43" s="60" t="s">
        <v>13</v>
      </c>
      <c r="D43" s="61"/>
      <c r="E43" s="8"/>
      <c r="F43" s="20"/>
      <c r="G43" s="20"/>
      <c r="H43" s="20">
        <v>4502</v>
      </c>
      <c r="I43" s="20">
        <v>1054</v>
      </c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8"/>
      <c r="R43" s="47"/>
      <c r="T43" s="37"/>
      <c r="U43" s="37"/>
    </row>
    <row r="44" spans="1:21" s="4" customFormat="1" ht="21.75" customHeight="1" thickBot="1">
      <c r="A44" s="92"/>
      <c r="B44" s="90"/>
      <c r="C44" s="66" t="s">
        <v>38</v>
      </c>
      <c r="D44" s="67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T44" s="37"/>
      <c r="U44" s="37"/>
    </row>
    <row r="45" spans="1:21" s="5" customFormat="1" ht="21.75" customHeight="1">
      <c r="A45" s="87" t="s">
        <v>14</v>
      </c>
      <c r="B45" s="68" t="s">
        <v>15</v>
      </c>
      <c r="C45" s="68"/>
      <c r="D45" s="69"/>
      <c r="E45" s="35">
        <f>SUM(E46:E48)</f>
        <v>1752000</v>
      </c>
      <c r="F45" s="35">
        <f t="shared" ref="F45:M45" si="16">SUM(F46:F48)</f>
        <v>0</v>
      </c>
      <c r="G45" s="35">
        <f t="shared" si="16"/>
        <v>-231394</v>
      </c>
      <c r="H45" s="35">
        <f t="shared" si="16"/>
        <v>11134652</v>
      </c>
      <c r="I45" s="35">
        <f t="shared" si="16"/>
        <v>289948</v>
      </c>
      <c r="J45" s="35">
        <f t="shared" si="16"/>
        <v>843907</v>
      </c>
      <c r="K45" s="35">
        <f t="shared" si="16"/>
        <v>14028</v>
      </c>
      <c r="L45" s="35">
        <f t="shared" si="16"/>
        <v>1319556</v>
      </c>
      <c r="M45" s="35">
        <f t="shared" si="16"/>
        <v>8971189</v>
      </c>
      <c r="N45" s="36">
        <f t="shared" si="1"/>
        <v>48.168207762557081</v>
      </c>
      <c r="O45" s="36" t="e">
        <f t="shared" si="2"/>
        <v>#DIV/0!</v>
      </c>
      <c r="P45" s="36">
        <f t="shared" si="3"/>
        <v>7.5791053011804941</v>
      </c>
      <c r="Q45" s="53">
        <f>SUM(Q46:Q48)</f>
        <v>262164</v>
      </c>
      <c r="R45" s="53">
        <f>SUM(R46:R48)</f>
        <v>1138240</v>
      </c>
      <c r="T45" s="38"/>
      <c r="U45" s="38"/>
    </row>
    <row r="46" spans="1:21" s="4" customFormat="1" ht="21.75" customHeight="1">
      <c r="A46" s="88"/>
      <c r="B46" s="57" t="s">
        <v>16</v>
      </c>
      <c r="C46" s="58"/>
      <c r="D46" s="59"/>
      <c r="E46" s="9">
        <v>340000</v>
      </c>
      <c r="F46" s="9"/>
      <c r="G46" s="9">
        <v>1770</v>
      </c>
      <c r="H46" s="20">
        <v>1709543</v>
      </c>
      <c r="I46" s="20">
        <v>48460</v>
      </c>
      <c r="J46" s="20">
        <v>264654</v>
      </c>
      <c r="K46" s="20"/>
      <c r="L46" s="20">
        <v>156647</v>
      </c>
      <c r="M46" s="6">
        <f>H46-J46-L46</f>
        <v>1288242</v>
      </c>
      <c r="N46" s="7">
        <f t="shared" si="1"/>
        <v>77.839411764705886</v>
      </c>
      <c r="O46" s="7" t="e">
        <f t="shared" si="2"/>
        <v>#DIV/0!</v>
      </c>
      <c r="P46" s="7">
        <f t="shared" si="3"/>
        <v>15.480979419646069</v>
      </c>
      <c r="Q46" s="48">
        <v>4500</v>
      </c>
      <c r="R46" s="47">
        <v>45147</v>
      </c>
      <c r="T46" s="37"/>
      <c r="U46" s="37"/>
    </row>
    <row r="47" spans="1:21" s="4" customFormat="1" ht="21.75" customHeight="1">
      <c r="A47" s="88"/>
      <c r="B47" s="57" t="s">
        <v>1</v>
      </c>
      <c r="C47" s="58"/>
      <c r="D47" s="59"/>
      <c r="E47" s="9">
        <v>412000</v>
      </c>
      <c r="F47" s="9"/>
      <c r="G47" s="9">
        <v>-112</v>
      </c>
      <c r="H47" s="20">
        <v>1248814</v>
      </c>
      <c r="I47" s="20">
        <v>89228</v>
      </c>
      <c r="J47" s="20">
        <v>281604</v>
      </c>
      <c r="K47" s="20">
        <v>176</v>
      </c>
      <c r="L47" s="20">
        <v>67574</v>
      </c>
      <c r="M47" s="6">
        <f>H47-J47-L47</f>
        <v>899636</v>
      </c>
      <c r="N47" s="7">
        <f t="shared" si="1"/>
        <v>68.350485436893209</v>
      </c>
      <c r="O47" s="7" t="e">
        <f t="shared" si="2"/>
        <v>#DIV/0!</v>
      </c>
      <c r="P47" s="7">
        <f t="shared" si="3"/>
        <v>22.549715169753064</v>
      </c>
      <c r="Q47" s="48">
        <v>791</v>
      </c>
      <c r="R47" s="47">
        <v>6341</v>
      </c>
      <c r="T47" s="37"/>
      <c r="U47" s="37"/>
    </row>
    <row r="48" spans="1:21" s="4" customFormat="1" ht="21.75" customHeight="1">
      <c r="A48" s="89"/>
      <c r="B48" s="57" t="s">
        <v>17</v>
      </c>
      <c r="C48" s="58"/>
      <c r="D48" s="59"/>
      <c r="E48" s="8">
        <v>1000000</v>
      </c>
      <c r="F48" s="8"/>
      <c r="G48" s="9">
        <v>-233052</v>
      </c>
      <c r="H48" s="20">
        <v>8176295</v>
      </c>
      <c r="I48" s="20">
        <v>152260</v>
      </c>
      <c r="J48" s="20">
        <v>297649</v>
      </c>
      <c r="K48" s="20">
        <v>13852</v>
      </c>
      <c r="L48" s="20">
        <v>1095335</v>
      </c>
      <c r="M48" s="6">
        <f>H48-J48-L48</f>
        <v>6783311</v>
      </c>
      <c r="N48" s="7">
        <f t="shared" si="1"/>
        <v>29.764900000000001</v>
      </c>
      <c r="O48" s="7" t="e">
        <f t="shared" si="2"/>
        <v>#DIV/0!</v>
      </c>
      <c r="P48" s="7">
        <f t="shared" si="3"/>
        <v>3.6403896875051598</v>
      </c>
      <c r="Q48" s="48">
        <v>256873</v>
      </c>
      <c r="R48" s="47">
        <v>1086752</v>
      </c>
      <c r="T48" s="37"/>
      <c r="U48" s="37"/>
    </row>
    <row r="49" spans="20:21">
      <c r="T49" s="39"/>
      <c r="U49" s="39"/>
    </row>
    <row r="50" spans="20:21">
      <c r="T50" s="39"/>
      <c r="U50" s="39"/>
    </row>
    <row r="51" spans="20:21">
      <c r="T51" s="39"/>
      <c r="U51" s="39"/>
    </row>
    <row r="52" spans="20:21">
      <c r="T52" s="39"/>
      <c r="U52" s="39"/>
    </row>
    <row r="53" spans="20:21">
      <c r="T53" s="39"/>
      <c r="U53" s="39"/>
    </row>
    <row r="54" spans="20:21">
      <c r="T54" s="39"/>
      <c r="U54" s="39"/>
    </row>
    <row r="55" spans="20:21">
      <c r="T55" s="39"/>
      <c r="U55" s="39"/>
    </row>
    <row r="56" spans="20:21">
      <c r="T56" s="39"/>
      <c r="U56" s="39"/>
    </row>
    <row r="57" spans="20:21">
      <c r="T57" s="39"/>
      <c r="U57" s="39"/>
    </row>
    <row r="58" spans="20:21">
      <c r="T58" s="39"/>
      <c r="U58" s="39"/>
    </row>
    <row r="59" spans="20:21">
      <c r="T59" s="39"/>
      <c r="U59" s="39"/>
    </row>
    <row r="60" spans="20:21">
      <c r="T60" s="39"/>
      <c r="U60" s="39"/>
    </row>
    <row r="61" spans="20:21">
      <c r="T61" s="39"/>
      <c r="U61" s="39"/>
    </row>
    <row r="62" spans="20:21">
      <c r="T62" s="39"/>
      <c r="U62" s="39"/>
    </row>
    <row r="63" spans="20:21">
      <c r="T63" s="39"/>
      <c r="U63" s="39"/>
    </row>
    <row r="64" spans="20:21">
      <c r="T64" s="39"/>
      <c r="U64" s="39"/>
    </row>
    <row r="65" spans="20:21">
      <c r="T65" s="39"/>
      <c r="U65" s="39"/>
    </row>
    <row r="66" spans="20:21">
      <c r="T66" s="39"/>
      <c r="U66" s="39"/>
    </row>
    <row r="67" spans="20:21">
      <c r="T67" s="39"/>
      <c r="U67" s="39"/>
    </row>
    <row r="68" spans="20:21">
      <c r="T68" s="39"/>
      <c r="U68" s="39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2015-07-06T00:38:29Z</cp:lastPrinted>
  <dcterms:created xsi:type="dcterms:W3CDTF">1999-04-08T04:49:33Z</dcterms:created>
  <dcterms:modified xsi:type="dcterms:W3CDTF">2015-09-30T23:55:50Z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