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(2월말)" sheetId="18" r:id="rId3"/>
  </sheets>
  <calcPr calcId="125725"/>
</workbook>
</file>

<file path=xl/calcChain.xml><?xml version="1.0" encoding="utf-8"?>
<calcChain xmlns="http://schemas.openxmlformats.org/spreadsheetml/2006/main">
  <c r="F34" i="18"/>
  <c r="L45"/>
  <c r="R45"/>
  <c r="Q45"/>
  <c r="R34"/>
  <c r="Q34"/>
  <c r="Q31" s="1"/>
  <c r="Q9" s="1"/>
  <c r="R24"/>
  <c r="Q24"/>
  <c r="R16"/>
  <c r="Q16"/>
  <c r="Q11" s="1"/>
  <c r="R13"/>
  <c r="Q13"/>
  <c r="M46"/>
  <c r="H16"/>
  <c r="G16"/>
  <c r="M12"/>
  <c r="N12"/>
  <c r="O12"/>
  <c r="P12"/>
  <c r="E13"/>
  <c r="F13"/>
  <c r="G13"/>
  <c r="H13"/>
  <c r="I13"/>
  <c r="J13"/>
  <c r="P13" s="1"/>
  <c r="K13"/>
  <c r="L13"/>
  <c r="M14"/>
  <c r="N14"/>
  <c r="O14"/>
  <c r="P14"/>
  <c r="M15"/>
  <c r="N15"/>
  <c r="O15"/>
  <c r="P15"/>
  <c r="E16"/>
  <c r="F16"/>
  <c r="I16"/>
  <c r="J16"/>
  <c r="K16"/>
  <c r="L16"/>
  <c r="L11" s="1"/>
  <c r="L10" s="1"/>
  <c r="M17"/>
  <c r="N17"/>
  <c r="O17"/>
  <c r="P17"/>
  <c r="M18"/>
  <c r="M16" s="1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P24" s="1"/>
  <c r="I24"/>
  <c r="J24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G34"/>
  <c r="G31" s="1"/>
  <c r="G9" s="1"/>
  <c r="H34"/>
  <c r="H31" s="1"/>
  <c r="I34"/>
  <c r="I31" s="1"/>
  <c r="I9" s="1"/>
  <c r="J34"/>
  <c r="N34" s="1"/>
  <c r="K34"/>
  <c r="K31" s="1"/>
  <c r="K9" s="1"/>
  <c r="L34"/>
  <c r="M35"/>
  <c r="M34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P45" s="1"/>
  <c r="I45"/>
  <c r="J45"/>
  <c r="O45" s="1"/>
  <c r="K45"/>
  <c r="N46"/>
  <c r="O46"/>
  <c r="P46"/>
  <c r="M47"/>
  <c r="N47"/>
  <c r="O47"/>
  <c r="P47"/>
  <c r="M48"/>
  <c r="N48"/>
  <c r="O48"/>
  <c r="P48"/>
  <c r="R31"/>
  <c r="F31"/>
  <c r="F9" s="1"/>
  <c r="I11"/>
  <c r="I8" s="1"/>
  <c r="L31"/>
  <c r="L9" s="1"/>
  <c r="E11"/>
  <c r="E8" s="1"/>
  <c r="O13"/>
  <c r="N24"/>
  <c r="M13"/>
  <c r="N13" l="1"/>
  <c r="K11"/>
  <c r="K8" s="1"/>
  <c r="K7" s="1"/>
  <c r="O16"/>
  <c r="M31"/>
  <c r="M9" s="1"/>
  <c r="G11"/>
  <c r="R11"/>
  <c r="R10" s="1"/>
  <c r="J31"/>
  <c r="J9" s="1"/>
  <c r="P34"/>
  <c r="M24"/>
  <c r="F11"/>
  <c r="F10" s="1"/>
  <c r="O34"/>
  <c r="M45"/>
  <c r="E9"/>
  <c r="E7" s="1"/>
  <c r="E10"/>
  <c r="M11"/>
  <c r="G8"/>
  <c r="G7" s="1"/>
  <c r="G10"/>
  <c r="Q10"/>
  <c r="Q8"/>
  <c r="Q7" s="1"/>
  <c r="I7"/>
  <c r="H9"/>
  <c r="R9"/>
  <c r="L8"/>
  <c r="H11"/>
  <c r="P16"/>
  <c r="N16"/>
  <c r="O24"/>
  <c r="I10"/>
  <c r="J11"/>
  <c r="N45"/>
  <c r="K10" l="1"/>
  <c r="N9"/>
  <c r="F8"/>
  <c r="F7" s="1"/>
  <c r="O9"/>
  <c r="O31"/>
  <c r="P9"/>
  <c r="N31"/>
  <c r="R8"/>
  <c r="P31"/>
  <c r="L7"/>
  <c r="M8"/>
  <c r="M10"/>
  <c r="J8"/>
  <c r="N11"/>
  <c r="J10"/>
  <c r="O11"/>
  <c r="P11"/>
  <c r="H10"/>
  <c r="H8"/>
  <c r="H7" s="1"/>
  <c r="R7" l="1"/>
  <c r="M7"/>
  <c r="P10"/>
  <c r="N10"/>
  <c r="O10"/>
  <c r="N8"/>
  <c r="P8"/>
  <c r="O8"/>
  <c r="J7"/>
  <c r="N7" l="1"/>
  <c r="P7"/>
  <c r="O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<sst xmlns="http://schemas.openxmlformats.org/spreadsheetml/2006/main" count="74" uniqueCount="62">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</sst>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4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3" fillId="9" borderId="4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3" fillId="9" borderId="8" xfId="0" applyNumberFormat="1" applyFont="1" applyFill="1" applyBorder="1" applyAlignment="1" applyProtection="1">
      <alignment horizontal="center" vertical="center"/>
    </xf>
    <xf numFmtId="3" fontId="13" fillId="9" borderId="9" xfId="0" applyNumberFormat="1" applyFont="1" applyFill="1" applyBorder="1" applyAlignment="1" applyProtection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</xf>
    <xf numFmtId="3" fontId="13" fillId="9" borderId="4" xfId="0" applyNumberFormat="1" applyFont="1" applyFill="1" applyBorder="1" applyAlignment="1" applyProtection="1">
      <alignment horizontal="center" vertical="center"/>
    </xf>
    <xf numFmtId="3" fontId="21" fillId="7" borderId="22" xfId="0" applyNumberFormat="1" applyFont="1" applyFill="1" applyBorder="1" applyAlignment="1" applyProtection="1">
      <alignment horizontal="center" vertical="center" wrapText="1"/>
    </xf>
    <xf numFmtId="3" fontId="21" fillId="7" borderId="12" xfId="0" applyNumberFormat="1" applyFont="1" applyFill="1" applyBorder="1" applyAlignment="1" applyProtection="1">
      <alignment horizontal="center" vertical="center" wrapText="1"/>
    </xf>
    <xf numFmtId="3" fontId="21" fillId="7" borderId="2" xfId="0" applyNumberFormat="1" applyFont="1" applyFill="1" applyBorder="1" applyAlignment="1" applyProtection="1">
      <alignment horizontal="center" vertical="center" wrapText="1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3" fontId="21" fillId="6" borderId="23" xfId="0" applyNumberFormat="1" applyFont="1" applyFill="1" applyBorder="1" applyAlignment="1" applyProtection="1">
      <alignment horizontal="center" vertical="center" wrapText="1"/>
    </xf>
    <xf numFmtId="3" fontId="21" fillId="6" borderId="12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2" borderId="10" xfId="0" applyNumberFormat="1" applyFont="1" applyFill="1" applyBorder="1" applyAlignment="1" applyProtection="1">
      <alignment horizontal="center" vertical="center"/>
    </xf>
    <xf numFmtId="3" fontId="13" fillId="6" borderId="13" xfId="0" applyNumberFormat="1" applyFont="1" applyFill="1" applyBorder="1" applyAlignment="1" applyProtection="1">
      <alignment horizontal="center" vertical="center"/>
    </xf>
    <xf numFmtId="3" fontId="13" fillId="6" borderId="14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 wrapText="1"/>
    </xf>
    <xf numFmtId="3" fontId="13" fillId="5" borderId="1" xfId="0" applyNumberFormat="1" applyFont="1" applyFill="1" applyBorder="1" applyAlignment="1" applyProtection="1">
      <alignment horizontal="center" vertical="center"/>
    </xf>
    <xf numFmtId="3" fontId="13" fillId="5" borderId="4" xfId="0" applyNumberFormat="1" applyFont="1" applyFill="1" applyBorder="1" applyAlignment="1" applyProtection="1">
      <alignment horizontal="center" vertical="center"/>
    </xf>
    <xf numFmtId="3" fontId="13" fillId="9" borderId="7" xfId="0" applyNumberFormat="1" applyFont="1" applyFill="1" applyBorder="1" applyAlignment="1" applyProtection="1">
      <alignment horizontal="center" vertical="center"/>
    </xf>
    <xf numFmtId="3" fontId="13" fillId="9" borderId="16" xfId="0" applyNumberFormat="1" applyFont="1" applyFill="1" applyBorder="1" applyAlignment="1" applyProtection="1">
      <alignment horizontal="center" vertical="center"/>
    </xf>
    <xf numFmtId="3" fontId="13" fillId="9" borderId="17" xfId="0" applyNumberFormat="1" applyFont="1" applyFill="1" applyBorder="1" applyAlignment="1" applyProtection="1">
      <alignment horizontal="center" vertical="center"/>
    </xf>
    <xf numFmtId="3" fontId="13" fillId="9" borderId="18" xfId="0" applyNumberFormat="1" applyFont="1" applyFill="1" applyBorder="1" applyAlignment="1" applyProtection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3" fontId="13" fillId="5" borderId="14" xfId="0" applyNumberFormat="1" applyFont="1" applyFill="1" applyBorder="1" applyAlignment="1" applyProtection="1">
      <alignment horizontal="center" vertical="center"/>
    </xf>
    <xf numFmtId="3" fontId="13" fillId="5" borderId="10" xfId="0" applyNumberFormat="1" applyFont="1" applyFill="1" applyBorder="1" applyAlignment="1" applyProtection="1">
      <alignment horizontal="center" vertical="center"/>
    </xf>
    <xf numFmtId="3" fontId="13" fillId="5" borderId="11" xfId="0" applyNumberFormat="1" applyFont="1" applyFill="1" applyBorder="1" applyAlignment="1" applyProtection="1">
      <alignment horizontal="center" vertical="center"/>
    </xf>
    <xf numFmtId="3" fontId="13" fillId="5" borderId="6" xfId="0" applyNumberFormat="1" applyFont="1" applyFill="1" applyBorder="1" applyAlignment="1" applyProtection="1">
      <alignment horizontal="center" vertical="center"/>
    </xf>
    <xf numFmtId="3" fontId="13" fillId="5" borderId="19" xfId="0" applyNumberFormat="1" applyFont="1" applyFill="1" applyBorder="1" applyAlignment="1" applyProtection="1">
      <alignment horizontal="center" vertical="center"/>
    </xf>
    <xf numFmtId="3" fontId="13" fillId="5" borderId="20" xfId="0" applyNumberFormat="1" applyFont="1" applyFill="1" applyBorder="1" applyAlignment="1" applyProtection="1">
      <alignment horizontal="center" vertical="center"/>
    </xf>
    <xf numFmtId="3" fontId="13" fillId="5" borderId="21" xfId="0" applyNumberFormat="1" applyFont="1" applyFill="1" applyBorder="1" applyAlignment="1" applyProtection="1">
      <alignment horizontal="center" vertical="center"/>
    </xf>
    <xf numFmtId="3" fontId="22" fillId="2" borderId="10" xfId="0" applyNumberFormat="1" applyFont="1" applyFill="1" applyBorder="1" applyAlignment="1" applyProtection="1">
      <alignment horizontal="center" vertical="center"/>
    </xf>
    <xf numFmtId="3" fontId="22" fillId="2" borderId="6" xfId="0" applyNumberFormat="1" applyFont="1" applyFill="1" applyBorder="1" applyAlignment="1" applyProtection="1">
      <alignment horizontal="center" vertical="center"/>
    </xf>
    <xf numFmtId="3" fontId="22" fillId="2" borderId="8" xfId="0" applyNumberFormat="1" applyFont="1" applyFill="1" applyBorder="1" applyAlignment="1" applyProtection="1">
      <alignment horizontal="center" vertical="center"/>
    </xf>
    <xf numFmtId="3" fontId="22" fillId="2" borderId="9" xfId="0" applyNumberFormat="1" applyFont="1" applyFill="1" applyBorder="1" applyAlignment="1" applyProtection="1">
      <alignment horizontal="center" vertical="center"/>
    </xf>
    <xf numFmtId="3" fontId="13" fillId="7" borderId="13" xfId="0" applyNumberFormat="1" applyFont="1" applyFill="1" applyBorder="1" applyAlignment="1" applyProtection="1">
      <alignment horizontal="center" vertical="center"/>
    </xf>
    <xf numFmtId="3" fontId="13" fillId="7" borderId="14" xfId="0" applyNumberFormat="1" applyFont="1" applyFill="1" applyBorder="1" applyAlignment="1" applyProtection="1">
      <alignment horizontal="center" vertical="center"/>
    </xf>
    <xf numFmtId="3" fontId="16" fillId="8" borderId="0" xfId="0" applyNumberFormat="1" applyFont="1" applyFill="1" applyAlignment="1" applyProtection="1">
      <alignment horizontal="center" vertical="center"/>
      <protection locked="0"/>
    </xf>
    <xf numFmtId="3" fontId="13" fillId="2" borderId="12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F2" sqref="F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91" t="s">
        <v>61</v>
      </c>
      <c r="H1" s="91"/>
      <c r="I1" s="91"/>
      <c r="J1" s="91"/>
      <c r="K1" s="91"/>
      <c r="L1" s="91"/>
      <c r="M1" s="91"/>
      <c r="N1" s="91"/>
      <c r="O1" s="11"/>
      <c r="P1" s="11"/>
      <c r="Q1" s="11"/>
    </row>
    <row r="2" spans="1:18" s="10" customFormat="1" ht="14.25" customHeight="1">
      <c r="E2" s="12"/>
      <c r="G2" s="91"/>
      <c r="H2" s="91"/>
      <c r="I2" s="91"/>
      <c r="J2" s="91"/>
      <c r="K2" s="91"/>
      <c r="L2" s="91"/>
      <c r="M2" s="91"/>
      <c r="N2" s="91"/>
      <c r="O2" s="14"/>
      <c r="P2" s="13"/>
      <c r="Q2" s="11"/>
    </row>
    <row r="3" spans="1:18" s="10" customFormat="1" ht="16.5" customHeight="1">
      <c r="A3" s="15"/>
      <c r="E3" s="16"/>
      <c r="F3" s="16"/>
      <c r="K3" s="16"/>
      <c r="L3" s="22"/>
      <c r="M3" s="21"/>
      <c r="N3" s="21"/>
      <c r="O3" s="21"/>
      <c r="P3" s="13"/>
      <c r="Q3" s="11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3"/>
      <c r="C5" s="73"/>
      <c r="D5" s="55"/>
      <c r="E5" s="56" t="s">
        <v>42</v>
      </c>
      <c r="F5" s="56"/>
      <c r="G5" s="54" t="s">
        <v>43</v>
      </c>
      <c r="H5" s="55"/>
      <c r="I5" s="54" t="s">
        <v>44</v>
      </c>
      <c r="J5" s="55"/>
      <c r="K5" s="54" t="s">
        <v>45</v>
      </c>
      <c r="L5" s="55"/>
      <c r="M5" s="56" t="s">
        <v>46</v>
      </c>
      <c r="N5" s="56" t="s">
        <v>47</v>
      </c>
      <c r="O5" s="56"/>
      <c r="P5" s="56"/>
      <c r="Q5" s="54" t="s">
        <v>48</v>
      </c>
      <c r="R5" s="55"/>
    </row>
    <row r="6" spans="1:18" s="4" customFormat="1" ht="36" customHeight="1" thickBot="1">
      <c r="A6" s="74"/>
      <c r="B6" s="75"/>
      <c r="C6" s="75"/>
      <c r="D6" s="76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57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0" t="s">
        <v>56</v>
      </c>
      <c r="B7" s="77" t="s">
        <v>57</v>
      </c>
      <c r="C7" s="77"/>
      <c r="D7" s="78"/>
      <c r="E7" s="27">
        <f t="shared" ref="E7:M7" si="0">SUM(E8:E9)</f>
        <v>244230000</v>
      </c>
      <c r="F7" s="27">
        <f t="shared" si="0"/>
        <v>0</v>
      </c>
      <c r="G7" s="27">
        <f>SUM(G8:G9)</f>
        <v>20995912</v>
      </c>
      <c r="H7" s="27">
        <f t="shared" si="0"/>
        <v>53015510</v>
      </c>
      <c r="I7" s="27">
        <f t="shared" si="0"/>
        <v>21871841</v>
      </c>
      <c r="J7" s="27">
        <f>SUM(J8:J9)</f>
        <v>43315943</v>
      </c>
      <c r="K7" s="27">
        <f t="shared" si="0"/>
        <v>0</v>
      </c>
      <c r="L7" s="27">
        <f t="shared" si="0"/>
        <v>148250</v>
      </c>
      <c r="M7" s="27">
        <f t="shared" si="0"/>
        <v>9551317</v>
      </c>
      <c r="N7" s="28">
        <f t="shared" ref="N7:N48" si="1">+J7/E7*100</f>
        <v>17.735717561315152</v>
      </c>
      <c r="O7" s="28" t="e">
        <f t="shared" ref="O7:O48" si="2">+J7/F7*100</f>
        <v>#DIV/0!</v>
      </c>
      <c r="P7" s="28">
        <f t="shared" ref="P7:P48" si="3">+J7/H7*100</f>
        <v>81.704284274545316</v>
      </c>
      <c r="Q7" s="27">
        <f>SUM(Q8:Q9)</f>
        <v>987466</v>
      </c>
      <c r="R7" s="27">
        <f>SUM(R8:R9)</f>
        <v>2199195</v>
      </c>
    </row>
    <row r="8" spans="1:18" s="4" customFormat="1" ht="21.75" customHeight="1">
      <c r="A8" s="71"/>
      <c r="B8" s="79" t="s">
        <v>27</v>
      </c>
      <c r="C8" s="80"/>
      <c r="D8" s="81"/>
      <c r="E8" s="17">
        <f t="shared" ref="E8:M8" si="4">E11+E46+E47</f>
        <v>79180000</v>
      </c>
      <c r="F8" s="17">
        <f t="shared" si="4"/>
        <v>0</v>
      </c>
      <c r="G8" s="17">
        <f t="shared" si="4"/>
        <v>11452169</v>
      </c>
      <c r="H8" s="17">
        <f t="shared" si="4"/>
        <v>21845163</v>
      </c>
      <c r="I8" s="17">
        <f t="shared" si="4"/>
        <v>11880701</v>
      </c>
      <c r="J8" s="17">
        <f t="shared" si="4"/>
        <v>19491383</v>
      </c>
      <c r="K8" s="17">
        <f t="shared" si="4"/>
        <v>0</v>
      </c>
      <c r="L8" s="17">
        <f t="shared" si="4"/>
        <v>33437</v>
      </c>
      <c r="M8" s="17">
        <f t="shared" si="4"/>
        <v>2320343</v>
      </c>
      <c r="N8" s="18">
        <f t="shared" si="1"/>
        <v>24.616548370800707</v>
      </c>
      <c r="O8" s="18" t="e">
        <f t="shared" si="2"/>
        <v>#DIV/0!</v>
      </c>
      <c r="P8" s="18">
        <f t="shared" si="3"/>
        <v>89.225166230162714</v>
      </c>
      <c r="Q8" s="17">
        <f>Q11+Q46+Q47</f>
        <v>26968</v>
      </c>
      <c r="R8" s="17">
        <f>R11+R46+R47</f>
        <v>1142341</v>
      </c>
    </row>
    <row r="9" spans="1:18" s="4" customFormat="1" ht="21.75" customHeight="1" thickBot="1">
      <c r="A9" s="72"/>
      <c r="B9" s="82" t="s">
        <v>17</v>
      </c>
      <c r="C9" s="83"/>
      <c r="D9" s="84"/>
      <c r="E9" s="29">
        <f>E31+E48</f>
        <v>165050000</v>
      </c>
      <c r="F9" s="29">
        <f t="shared" ref="F9:M9" si="5">F31+F48</f>
        <v>0</v>
      </c>
      <c r="G9" s="29">
        <f t="shared" si="5"/>
        <v>9543743</v>
      </c>
      <c r="H9" s="29">
        <f t="shared" si="5"/>
        <v>31170347</v>
      </c>
      <c r="I9" s="29">
        <f t="shared" si="5"/>
        <v>9991140</v>
      </c>
      <c r="J9" s="29">
        <f t="shared" si="5"/>
        <v>23824560</v>
      </c>
      <c r="K9" s="29">
        <f t="shared" si="5"/>
        <v>0</v>
      </c>
      <c r="L9" s="29">
        <f t="shared" si="5"/>
        <v>114813</v>
      </c>
      <c r="M9" s="29">
        <f t="shared" si="5"/>
        <v>7230974</v>
      </c>
      <c r="N9" s="30">
        <f t="shared" si="1"/>
        <v>14.434753105119661</v>
      </c>
      <c r="O9" s="30" t="e">
        <f t="shared" si="2"/>
        <v>#DIV/0!</v>
      </c>
      <c r="P9" s="30">
        <f t="shared" si="3"/>
        <v>76.433412820203756</v>
      </c>
      <c r="Q9" s="29">
        <f>Q31+Q48</f>
        <v>960498</v>
      </c>
      <c r="R9" s="29">
        <f>R31+R48</f>
        <v>1056854</v>
      </c>
    </row>
    <row r="10" spans="1:18" s="4" customFormat="1" ht="21.75" customHeight="1">
      <c r="A10" s="63" t="s">
        <v>18</v>
      </c>
      <c r="B10" s="68" t="s">
        <v>15</v>
      </c>
      <c r="C10" s="68"/>
      <c r="D10" s="69"/>
      <c r="E10" s="25">
        <f t="shared" ref="E10:M10" si="6">SUM(E11,E31)</f>
        <v>242980000</v>
      </c>
      <c r="F10" s="25">
        <f t="shared" si="6"/>
        <v>0</v>
      </c>
      <c r="G10" s="25">
        <f t="shared" si="6"/>
        <v>21940895</v>
      </c>
      <c r="H10" s="25">
        <f t="shared" si="6"/>
        <v>44052799</v>
      </c>
      <c r="I10" s="25">
        <f t="shared" si="6"/>
        <v>22142119</v>
      </c>
      <c r="J10" s="25">
        <f t="shared" si="6"/>
        <v>43598574</v>
      </c>
      <c r="K10" s="25">
        <f t="shared" si="6"/>
        <v>0</v>
      </c>
      <c r="L10" s="25">
        <f t="shared" si="6"/>
        <v>0</v>
      </c>
      <c r="M10" s="25">
        <f t="shared" si="6"/>
        <v>454225</v>
      </c>
      <c r="N10" s="26">
        <f t="shared" si="1"/>
        <v>17.943276812906412</v>
      </c>
      <c r="O10" s="26" t="e">
        <f t="shared" si="2"/>
        <v>#DIV/0!</v>
      </c>
      <c r="P10" s="26">
        <f t="shared" si="3"/>
        <v>98.968907741821354</v>
      </c>
      <c r="Q10" s="25">
        <f>SUM(Q11,Q31)</f>
        <v>23233</v>
      </c>
      <c r="R10" s="25">
        <f>SUM(R11,R31)</f>
        <v>31092</v>
      </c>
    </row>
    <row r="11" spans="1:18" s="4" customFormat="1" ht="21.75" customHeight="1">
      <c r="A11" s="64"/>
      <c r="B11" s="61" t="s">
        <v>19</v>
      </c>
      <c r="C11" s="65" t="s">
        <v>7</v>
      </c>
      <c r="D11" s="66"/>
      <c r="E11" s="6">
        <f t="shared" ref="E11:M11" si="7">SUM(E12,E13,E16,E19:E23,E24)</f>
        <v>78430000</v>
      </c>
      <c r="F11" s="6">
        <f t="shared" si="7"/>
        <v>0</v>
      </c>
      <c r="G11" s="6">
        <f t="shared" si="7"/>
        <v>11460637</v>
      </c>
      <c r="H11" s="6">
        <f t="shared" si="7"/>
        <v>20400740</v>
      </c>
      <c r="I11" s="6">
        <f t="shared" si="7"/>
        <v>11747538</v>
      </c>
      <c r="J11" s="6">
        <f t="shared" si="7"/>
        <v>20243501</v>
      </c>
      <c r="K11" s="6">
        <f t="shared" si="7"/>
        <v>0</v>
      </c>
      <c r="L11" s="6">
        <f t="shared" si="7"/>
        <v>0</v>
      </c>
      <c r="M11" s="6">
        <f t="shared" si="7"/>
        <v>157239</v>
      </c>
      <c r="N11" s="7">
        <f t="shared" si="1"/>
        <v>25.810915466020656</v>
      </c>
      <c r="O11" s="7" t="e">
        <f t="shared" si="2"/>
        <v>#DIV/0!</v>
      </c>
      <c r="P11" s="7">
        <f t="shared" si="3"/>
        <v>99.22924854686643</v>
      </c>
      <c r="Q11" s="6">
        <f>SUM(Q12,Q13,Q16,Q19:Q23,Q24)</f>
        <v>10655</v>
      </c>
      <c r="R11" s="6">
        <f>SUM(R12,R13,R16,R19:R23,R24)</f>
        <v>13561</v>
      </c>
    </row>
    <row r="12" spans="1:18" s="4" customFormat="1" ht="21.75" customHeight="1">
      <c r="A12" s="64"/>
      <c r="B12" s="62"/>
      <c r="C12" s="67" t="s">
        <v>20</v>
      </c>
      <c r="D12" s="66"/>
      <c r="E12" s="9">
        <v>41200000</v>
      </c>
      <c r="F12" s="9"/>
      <c r="G12" s="9">
        <v>8575573</v>
      </c>
      <c r="H12" s="20">
        <v>14625030</v>
      </c>
      <c r="I12" s="9">
        <v>8522605</v>
      </c>
      <c r="J12" s="20">
        <v>14532002</v>
      </c>
      <c r="K12" s="9"/>
      <c r="L12" s="20"/>
      <c r="M12" s="6">
        <f>H12-J12-L12</f>
        <v>93028</v>
      </c>
      <c r="N12" s="7">
        <f t="shared" si="1"/>
        <v>35.271849514563108</v>
      </c>
      <c r="O12" s="7" t="e">
        <f t="shared" si="2"/>
        <v>#DIV/0!</v>
      </c>
      <c r="P12" s="7">
        <f t="shared" si="3"/>
        <v>99.363912415906157</v>
      </c>
      <c r="Q12" s="48">
        <v>5110</v>
      </c>
      <c r="R12" s="47">
        <v>7504</v>
      </c>
    </row>
    <row r="13" spans="1:18" s="4" customFormat="1" ht="21.75" customHeight="1">
      <c r="A13" s="64"/>
      <c r="B13" s="62"/>
      <c r="C13" s="61" t="s">
        <v>58</v>
      </c>
      <c r="D13" s="42" t="s">
        <v>26</v>
      </c>
      <c r="E13" s="19">
        <f t="shared" ref="E13:M13" si="8">SUM(E14:E15)</f>
        <v>6500000</v>
      </c>
      <c r="F13" s="19">
        <f t="shared" si="8"/>
        <v>0</v>
      </c>
      <c r="G13" s="19">
        <f t="shared" si="8"/>
        <v>543254</v>
      </c>
      <c r="H13" s="19">
        <f t="shared" si="8"/>
        <v>1724748</v>
      </c>
      <c r="I13" s="19">
        <f t="shared" si="8"/>
        <v>871600</v>
      </c>
      <c r="J13" s="19">
        <f t="shared" si="8"/>
        <v>1668845</v>
      </c>
      <c r="K13" s="19">
        <f t="shared" si="8"/>
        <v>0</v>
      </c>
      <c r="L13" s="19">
        <f t="shared" si="8"/>
        <v>0</v>
      </c>
      <c r="M13" s="19">
        <f t="shared" si="8"/>
        <v>55903</v>
      </c>
      <c r="N13" s="7">
        <f t="shared" si="1"/>
        <v>25.674538461538461</v>
      </c>
      <c r="O13" s="7" t="e">
        <f t="shared" si="2"/>
        <v>#DIV/0!</v>
      </c>
      <c r="P13" s="7">
        <f t="shared" si="3"/>
        <v>96.758772875805619</v>
      </c>
      <c r="Q13" s="49">
        <f>SUM(Q14:Q15)</f>
        <v>1442</v>
      </c>
      <c r="R13" s="49">
        <f>SUM(R14:R15)</f>
        <v>1586</v>
      </c>
    </row>
    <row r="14" spans="1:18" s="4" customFormat="1" ht="21.75" customHeight="1">
      <c r="A14" s="64"/>
      <c r="B14" s="62"/>
      <c r="C14" s="92"/>
      <c r="D14" s="43" t="s">
        <v>28</v>
      </c>
      <c r="E14" s="8">
        <v>5550000</v>
      </c>
      <c r="F14" s="8"/>
      <c r="G14" s="9">
        <v>515975</v>
      </c>
      <c r="H14" s="20">
        <v>839767</v>
      </c>
      <c r="I14" s="9">
        <v>515060</v>
      </c>
      <c r="J14" s="20">
        <v>884980</v>
      </c>
      <c r="K14" s="9"/>
      <c r="L14" s="20"/>
      <c r="M14" s="6">
        <f>H14-J14-L14</f>
        <v>-45213</v>
      </c>
      <c r="N14" s="7">
        <f t="shared" si="1"/>
        <v>15.945585585585587</v>
      </c>
      <c r="O14" s="7" t="e">
        <f t="shared" si="2"/>
        <v>#DIV/0!</v>
      </c>
      <c r="P14" s="7">
        <f t="shared" si="3"/>
        <v>105.38399341722169</v>
      </c>
      <c r="Q14" s="48">
        <v>1118</v>
      </c>
      <c r="R14" s="47">
        <v>1220</v>
      </c>
    </row>
    <row r="15" spans="1:18" s="4" customFormat="1" ht="21.75" customHeight="1">
      <c r="A15" s="64"/>
      <c r="B15" s="62"/>
      <c r="C15" s="93"/>
      <c r="D15" s="43" t="s">
        <v>29</v>
      </c>
      <c r="E15" s="8">
        <v>950000</v>
      </c>
      <c r="F15" s="8"/>
      <c r="G15" s="9">
        <v>27279</v>
      </c>
      <c r="H15" s="20">
        <v>884981</v>
      </c>
      <c r="I15" s="9">
        <v>356540</v>
      </c>
      <c r="J15" s="20">
        <v>783865</v>
      </c>
      <c r="K15" s="9"/>
      <c r="L15" s="20"/>
      <c r="M15" s="6">
        <f>H15-J15-L15</f>
        <v>101116</v>
      </c>
      <c r="N15" s="7">
        <f t="shared" si="1"/>
        <v>82.512105263157892</v>
      </c>
      <c r="O15" s="7" t="e">
        <f t="shared" si="2"/>
        <v>#DIV/0!</v>
      </c>
      <c r="P15" s="7">
        <f t="shared" si="3"/>
        <v>88.574217977561105</v>
      </c>
      <c r="Q15" s="48">
        <v>324</v>
      </c>
      <c r="R15" s="47">
        <v>366</v>
      </c>
    </row>
    <row r="16" spans="1:18" s="4" customFormat="1" ht="21.75" customHeight="1">
      <c r="A16" s="64"/>
      <c r="B16" s="62"/>
      <c r="C16" s="61" t="s">
        <v>59</v>
      </c>
      <c r="D16" s="42" t="s">
        <v>26</v>
      </c>
      <c r="E16" s="19">
        <f t="shared" ref="E16:M16" si="9">SUM(E17:E18)</f>
        <v>9200000</v>
      </c>
      <c r="F16" s="19">
        <f t="shared" si="9"/>
        <v>0</v>
      </c>
      <c r="G16" s="19">
        <f t="shared" si="9"/>
        <v>328816</v>
      </c>
      <c r="H16" s="19">
        <f t="shared" si="9"/>
        <v>447824</v>
      </c>
      <c r="I16" s="19">
        <f t="shared" si="9"/>
        <v>335397</v>
      </c>
      <c r="J16" s="19">
        <f t="shared" si="9"/>
        <v>447310</v>
      </c>
      <c r="K16" s="19">
        <f t="shared" si="9"/>
        <v>0</v>
      </c>
      <c r="L16" s="19">
        <f t="shared" si="9"/>
        <v>0</v>
      </c>
      <c r="M16" s="19">
        <f t="shared" si="9"/>
        <v>514</v>
      </c>
      <c r="N16" s="7">
        <f t="shared" si="1"/>
        <v>4.8620652173913044</v>
      </c>
      <c r="O16" s="7" t="e">
        <f t="shared" si="2"/>
        <v>#DIV/0!</v>
      </c>
      <c r="P16" s="7">
        <f t="shared" si="3"/>
        <v>99.885222766086684</v>
      </c>
      <c r="Q16" s="49">
        <f>SUM(Q17:Q18)</f>
        <v>0</v>
      </c>
      <c r="R16" s="49">
        <f>SUM(R17:R18)</f>
        <v>0</v>
      </c>
    </row>
    <row r="17" spans="1:18" s="4" customFormat="1" ht="21.75" customHeight="1">
      <c r="A17" s="64"/>
      <c r="B17" s="62"/>
      <c r="C17" s="92"/>
      <c r="D17" s="44" t="s">
        <v>30</v>
      </c>
      <c r="E17" s="8">
        <v>2035000</v>
      </c>
      <c r="F17" s="8"/>
      <c r="G17" s="20">
        <v>328806</v>
      </c>
      <c r="H17" s="20">
        <v>445248</v>
      </c>
      <c r="I17" s="20">
        <v>335387</v>
      </c>
      <c r="J17" s="20">
        <v>444734</v>
      </c>
      <c r="K17" s="20"/>
      <c r="L17" s="20"/>
      <c r="M17" s="6">
        <f t="shared" ref="M17:M23" si="10">H17-J17-L17</f>
        <v>514</v>
      </c>
      <c r="N17" s="7">
        <f t="shared" si="1"/>
        <v>21.854250614250613</v>
      </c>
      <c r="O17" s="7" t="e">
        <f t="shared" si="2"/>
        <v>#DIV/0!</v>
      </c>
      <c r="P17" s="7">
        <f t="shared" si="3"/>
        <v>99.884558717838146</v>
      </c>
      <c r="Q17" s="48"/>
      <c r="R17" s="47"/>
    </row>
    <row r="18" spans="1:18" s="4" customFormat="1" ht="21.75" customHeight="1">
      <c r="A18" s="64"/>
      <c r="B18" s="62"/>
      <c r="C18" s="93"/>
      <c r="D18" s="44" t="s">
        <v>31</v>
      </c>
      <c r="E18" s="8">
        <v>7165000</v>
      </c>
      <c r="F18" s="8"/>
      <c r="G18" s="20">
        <v>10</v>
      </c>
      <c r="H18" s="20">
        <v>2576</v>
      </c>
      <c r="I18" s="20">
        <v>10</v>
      </c>
      <c r="J18" s="20">
        <v>2576</v>
      </c>
      <c r="K18" s="20"/>
      <c r="L18" s="20"/>
      <c r="M18" s="6">
        <f t="shared" si="10"/>
        <v>0</v>
      </c>
      <c r="N18" s="7">
        <f t="shared" si="1"/>
        <v>3.5952547103977668E-2</v>
      </c>
      <c r="O18" s="7" t="e">
        <f t="shared" si="2"/>
        <v>#DIV/0!</v>
      </c>
      <c r="P18" s="7">
        <f t="shared" si="3"/>
        <v>100</v>
      </c>
      <c r="Q18" s="48"/>
      <c r="R18" s="47"/>
    </row>
    <row r="19" spans="1:18" s="4" customFormat="1" ht="21.75" customHeight="1">
      <c r="A19" s="64"/>
      <c r="B19" s="62"/>
      <c r="C19" s="67" t="s">
        <v>32</v>
      </c>
      <c r="D19" s="6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64"/>
      <c r="B20" s="62"/>
      <c r="C20" s="85" t="s">
        <v>21</v>
      </c>
      <c r="D20" s="86"/>
      <c r="E20" s="8"/>
      <c r="F20" s="8"/>
      <c r="G20" s="8">
        <v>2499</v>
      </c>
      <c r="H20" s="20">
        <v>10329</v>
      </c>
      <c r="I20" s="20">
        <v>2499</v>
      </c>
      <c r="J20" s="20">
        <v>10329</v>
      </c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8">
        <v>236</v>
      </c>
      <c r="R20" s="47">
        <v>236</v>
      </c>
    </row>
    <row r="21" spans="1:18" s="4" customFormat="1" ht="21.75" customHeight="1">
      <c r="A21" s="64"/>
      <c r="B21" s="62"/>
      <c r="C21" s="85" t="s">
        <v>22</v>
      </c>
      <c r="D21" s="86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64"/>
      <c r="B22" s="62"/>
      <c r="C22" s="85" t="s">
        <v>23</v>
      </c>
      <c r="D22" s="86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4"/>
      <c r="B23" s="62"/>
      <c r="C23" s="85" t="s">
        <v>24</v>
      </c>
      <c r="D23" s="86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4"/>
      <c r="B24" s="62"/>
      <c r="C24" s="61" t="s">
        <v>33</v>
      </c>
      <c r="D24" s="42" t="s">
        <v>26</v>
      </c>
      <c r="E24" s="6">
        <f>SUM(E25:E30)</f>
        <v>21530000</v>
      </c>
      <c r="F24" s="6">
        <f t="shared" ref="F24:M24" si="11">SUM(F25:F30)</f>
        <v>0</v>
      </c>
      <c r="G24" s="6">
        <f t="shared" si="11"/>
        <v>2010495</v>
      </c>
      <c r="H24" s="6">
        <f t="shared" si="11"/>
        <v>3592809</v>
      </c>
      <c r="I24" s="6">
        <f t="shared" si="11"/>
        <v>2015437</v>
      </c>
      <c r="J24" s="6">
        <f t="shared" si="11"/>
        <v>3585015</v>
      </c>
      <c r="K24" s="6">
        <f t="shared" si="11"/>
        <v>0</v>
      </c>
      <c r="L24" s="6">
        <f t="shared" si="11"/>
        <v>0</v>
      </c>
      <c r="M24" s="6">
        <f t="shared" si="11"/>
        <v>7794</v>
      </c>
      <c r="N24" s="7">
        <f t="shared" si="1"/>
        <v>16.651254064096609</v>
      </c>
      <c r="O24" s="7" t="e">
        <f t="shared" si="2"/>
        <v>#DIV/0!</v>
      </c>
      <c r="P24" s="7">
        <f t="shared" si="3"/>
        <v>99.78306667568468</v>
      </c>
      <c r="Q24" s="50">
        <f>SUM(Q25:Q30)</f>
        <v>3867</v>
      </c>
      <c r="R24" s="50">
        <f>SUM(R25:R30)</f>
        <v>4235</v>
      </c>
    </row>
    <row r="25" spans="1:18" s="4" customFormat="1" ht="21.75" customHeight="1">
      <c r="A25" s="64"/>
      <c r="B25" s="62"/>
      <c r="C25" s="92"/>
      <c r="D25" s="45" t="s">
        <v>39</v>
      </c>
      <c r="E25" s="46">
        <v>2456000</v>
      </c>
      <c r="F25" s="8"/>
      <c r="G25" s="20">
        <v>217836</v>
      </c>
      <c r="H25" s="47">
        <v>567149</v>
      </c>
      <c r="I25" s="20">
        <v>217236</v>
      </c>
      <c r="J25" s="47">
        <v>564191</v>
      </c>
      <c r="K25" s="20"/>
      <c r="L25" s="20"/>
      <c r="M25" s="6">
        <f t="shared" ref="M25:M30" si="12">H25-J25-L25</f>
        <v>2958</v>
      </c>
      <c r="N25" s="7">
        <f t="shared" si="1"/>
        <v>22.971946254071661</v>
      </c>
      <c r="O25" s="7" t="e">
        <f t="shared" si="2"/>
        <v>#DIV/0!</v>
      </c>
      <c r="P25" s="7">
        <f t="shared" si="3"/>
        <v>99.478443936249562</v>
      </c>
      <c r="Q25" s="48">
        <v>470</v>
      </c>
      <c r="R25" s="47">
        <v>470</v>
      </c>
    </row>
    <row r="26" spans="1:18" s="4" customFormat="1" ht="21.75" customHeight="1">
      <c r="A26" s="64"/>
      <c r="B26" s="62"/>
      <c r="C26" s="92"/>
      <c r="D26" s="45" t="s">
        <v>34</v>
      </c>
      <c r="E26" s="46">
        <v>1789000</v>
      </c>
      <c r="F26" s="8"/>
      <c r="G26" s="20">
        <v>90607</v>
      </c>
      <c r="H26" s="47">
        <v>148899</v>
      </c>
      <c r="I26" s="20">
        <v>90423</v>
      </c>
      <c r="J26" s="47">
        <v>148898</v>
      </c>
      <c r="K26" s="20"/>
      <c r="L26" s="20"/>
      <c r="M26" s="6">
        <f t="shared" si="12"/>
        <v>1</v>
      </c>
      <c r="N26" s="7">
        <f t="shared" si="1"/>
        <v>8.3229737283398553</v>
      </c>
      <c r="O26" s="7" t="e">
        <f t="shared" si="2"/>
        <v>#DIV/0!</v>
      </c>
      <c r="P26" s="7">
        <f t="shared" si="3"/>
        <v>99.999328403817358</v>
      </c>
      <c r="Q26" s="48">
        <v>224</v>
      </c>
      <c r="R26" s="47">
        <v>238</v>
      </c>
    </row>
    <row r="27" spans="1:18" s="4" customFormat="1" ht="21.75" customHeight="1">
      <c r="A27" s="64"/>
      <c r="B27" s="62"/>
      <c r="C27" s="92"/>
      <c r="D27" s="45" t="s">
        <v>25</v>
      </c>
      <c r="E27" s="46">
        <v>85000</v>
      </c>
      <c r="F27" s="8"/>
      <c r="G27" s="20">
        <v>55</v>
      </c>
      <c r="H27" s="47">
        <v>150</v>
      </c>
      <c r="I27" s="20">
        <v>80</v>
      </c>
      <c r="J27" s="47">
        <v>100</v>
      </c>
      <c r="K27" s="20"/>
      <c r="L27" s="20"/>
      <c r="M27" s="6">
        <f t="shared" si="12"/>
        <v>50</v>
      </c>
      <c r="N27" s="7">
        <f t="shared" si="1"/>
        <v>0.1176470588235294</v>
      </c>
      <c r="O27" s="7" t="e">
        <f t="shared" si="2"/>
        <v>#DIV/0!</v>
      </c>
      <c r="P27" s="7">
        <f t="shared" si="3"/>
        <v>66.666666666666657</v>
      </c>
      <c r="Q27" s="48"/>
      <c r="R27" s="47"/>
    </row>
    <row r="28" spans="1:18" s="4" customFormat="1" ht="21.75" customHeight="1">
      <c r="A28" s="64"/>
      <c r="B28" s="62"/>
      <c r="C28" s="92"/>
      <c r="D28" s="45" t="s">
        <v>3</v>
      </c>
      <c r="E28" s="46">
        <v>3000000</v>
      </c>
      <c r="F28" s="8"/>
      <c r="G28" s="20">
        <v>59</v>
      </c>
      <c r="H28" s="47">
        <v>1351</v>
      </c>
      <c r="I28" s="20">
        <v>8</v>
      </c>
      <c r="J28" s="47">
        <v>1300</v>
      </c>
      <c r="K28" s="20"/>
      <c r="L28" s="20"/>
      <c r="M28" s="6">
        <f t="shared" si="12"/>
        <v>51</v>
      </c>
      <c r="N28" s="7">
        <f t="shared" si="1"/>
        <v>4.3333333333333335E-2</v>
      </c>
      <c r="O28" s="7" t="e">
        <f t="shared" si="2"/>
        <v>#DIV/0!</v>
      </c>
      <c r="P28" s="7">
        <f t="shared" si="3"/>
        <v>96.22501850481126</v>
      </c>
      <c r="Q28" s="48"/>
      <c r="R28" s="47"/>
    </row>
    <row r="29" spans="1:18" s="4" customFormat="1" ht="21.75" customHeight="1">
      <c r="A29" s="64"/>
      <c r="B29" s="62"/>
      <c r="C29" s="92"/>
      <c r="D29" s="45" t="s">
        <v>4</v>
      </c>
      <c r="E29" s="46">
        <v>5800000</v>
      </c>
      <c r="F29" s="8"/>
      <c r="G29" s="20">
        <v>171529</v>
      </c>
      <c r="H29" s="47">
        <v>1340651</v>
      </c>
      <c r="I29" s="20">
        <v>177281</v>
      </c>
      <c r="J29" s="47">
        <v>1335917</v>
      </c>
      <c r="K29" s="20"/>
      <c r="L29" s="20"/>
      <c r="M29" s="6">
        <f t="shared" si="12"/>
        <v>4734</v>
      </c>
      <c r="N29" s="7">
        <f t="shared" si="1"/>
        <v>23.03305172413793</v>
      </c>
      <c r="O29" s="7" t="e">
        <f t="shared" si="2"/>
        <v>#DIV/0!</v>
      </c>
      <c r="P29" s="7">
        <f t="shared" si="3"/>
        <v>99.64688796711448</v>
      </c>
      <c r="Q29" s="48">
        <v>3173</v>
      </c>
      <c r="R29" s="47">
        <v>3527</v>
      </c>
    </row>
    <row r="30" spans="1:18" s="4" customFormat="1" ht="21.75" customHeight="1">
      <c r="A30" s="64"/>
      <c r="B30" s="62"/>
      <c r="C30" s="93"/>
      <c r="D30" s="45" t="s">
        <v>5</v>
      </c>
      <c r="E30" s="46">
        <v>8400000</v>
      </c>
      <c r="F30" s="8"/>
      <c r="G30" s="20">
        <v>1530409</v>
      </c>
      <c r="H30" s="47">
        <v>1534609</v>
      </c>
      <c r="I30" s="20">
        <v>1530409</v>
      </c>
      <c r="J30" s="47">
        <v>1534609</v>
      </c>
      <c r="K30" s="20"/>
      <c r="L30" s="20"/>
      <c r="M30" s="6">
        <f t="shared" si="12"/>
        <v>0</v>
      </c>
      <c r="N30" s="7">
        <f t="shared" si="1"/>
        <v>18.269154761904762</v>
      </c>
      <c r="O30" s="7" t="e">
        <f t="shared" si="2"/>
        <v>#DIV/0!</v>
      </c>
      <c r="P30" s="7">
        <f t="shared" si="3"/>
        <v>100</v>
      </c>
      <c r="Q30" s="48"/>
      <c r="R30" s="47"/>
    </row>
    <row r="31" spans="1:18" s="5" customFormat="1" ht="21.75" customHeight="1">
      <c r="A31" s="64"/>
      <c r="B31" s="61" t="s">
        <v>6</v>
      </c>
      <c r="C31" s="65" t="s">
        <v>7</v>
      </c>
      <c r="D31" s="66"/>
      <c r="E31" s="6">
        <f>SUM(E32,E33,E34,E37:E44)</f>
        <v>164550000</v>
      </c>
      <c r="F31" s="6">
        <f t="shared" ref="F31:M31" si="13">SUM(F32,F33,F34,F37:F44)</f>
        <v>0</v>
      </c>
      <c r="G31" s="6">
        <f t="shared" si="13"/>
        <v>10480258</v>
      </c>
      <c r="H31" s="6">
        <f>SUM(H32,H33,H34,H37:H44)</f>
        <v>23652059</v>
      </c>
      <c r="I31" s="6">
        <f t="shared" si="13"/>
        <v>10394581</v>
      </c>
      <c r="J31" s="6">
        <f t="shared" si="13"/>
        <v>23355073</v>
      </c>
      <c r="K31" s="6">
        <f t="shared" si="13"/>
        <v>0</v>
      </c>
      <c r="L31" s="6">
        <f t="shared" si="13"/>
        <v>0</v>
      </c>
      <c r="M31" s="6">
        <f t="shared" si="13"/>
        <v>296986</v>
      </c>
      <c r="N31" s="7">
        <f t="shared" si="1"/>
        <v>14.193298693406259</v>
      </c>
      <c r="O31" s="7" t="e">
        <f t="shared" si="2"/>
        <v>#DIV/0!</v>
      </c>
      <c r="P31" s="7">
        <f t="shared" si="3"/>
        <v>98.744354561266732</v>
      </c>
      <c r="Q31" s="50">
        <f>SUM(Q32,Q33,Q34,Q37:Q44)</f>
        <v>12578</v>
      </c>
      <c r="R31" s="50">
        <f>SUM(R32,R33,R34,R37:R44)</f>
        <v>17531</v>
      </c>
    </row>
    <row r="32" spans="1:18" s="4" customFormat="1" ht="21.75" customHeight="1">
      <c r="A32" s="64"/>
      <c r="B32" s="62"/>
      <c r="C32" s="67" t="s">
        <v>8</v>
      </c>
      <c r="D32" s="66"/>
      <c r="E32" s="8">
        <v>10050000</v>
      </c>
      <c r="F32" s="8"/>
      <c r="G32" s="20">
        <v>744646</v>
      </c>
      <c r="H32" s="20">
        <v>1719128</v>
      </c>
      <c r="I32" s="20">
        <v>745043</v>
      </c>
      <c r="J32" s="20">
        <v>1718624</v>
      </c>
      <c r="K32" s="20"/>
      <c r="L32" s="20"/>
      <c r="M32" s="6">
        <f>H32-J32-L32</f>
        <v>504</v>
      </c>
      <c r="N32" s="7">
        <f t="shared" si="1"/>
        <v>17.100736318407961</v>
      </c>
      <c r="O32" s="7" t="e">
        <f t="shared" si="2"/>
        <v>#DIV/0!</v>
      </c>
      <c r="P32" s="7">
        <f t="shared" si="3"/>
        <v>99.970682811285727</v>
      </c>
      <c r="Q32" s="48"/>
      <c r="R32" s="47"/>
    </row>
    <row r="33" spans="1:21" s="4" customFormat="1" ht="21.75" customHeight="1">
      <c r="A33" s="64"/>
      <c r="B33" s="62"/>
      <c r="C33" s="67" t="s">
        <v>9</v>
      </c>
      <c r="D33" s="66"/>
      <c r="E33" s="8">
        <v>31000000</v>
      </c>
      <c r="F33" s="8"/>
      <c r="G33" s="20">
        <v>403</v>
      </c>
      <c r="H33" s="20">
        <v>8162</v>
      </c>
      <c r="I33" s="20">
        <v>81</v>
      </c>
      <c r="J33" s="20">
        <v>7833</v>
      </c>
      <c r="K33" s="20"/>
      <c r="L33" s="20"/>
      <c r="M33" s="6">
        <f>H33-J33-L33</f>
        <v>329</v>
      </c>
      <c r="N33" s="7">
        <f t="shared" si="1"/>
        <v>2.5267741935483871E-2</v>
      </c>
      <c r="O33" s="7" t="e">
        <f t="shared" si="2"/>
        <v>#DIV/0!</v>
      </c>
      <c r="P33" s="7">
        <f t="shared" si="3"/>
        <v>95.969125214408237</v>
      </c>
      <c r="Q33" s="48"/>
      <c r="R33" s="47"/>
    </row>
    <row r="34" spans="1:21" s="4" customFormat="1" ht="21.75" customHeight="1">
      <c r="A34" s="64"/>
      <c r="B34" s="62"/>
      <c r="C34" s="61" t="s">
        <v>35</v>
      </c>
      <c r="D34" s="42" t="s">
        <v>26</v>
      </c>
      <c r="E34" s="19">
        <f>SUM(E35:E36)</f>
        <v>44200000</v>
      </c>
      <c r="F34" s="19">
        <f t="shared" ref="F34:M34" si="14">SUM(F35:F36)</f>
        <v>0</v>
      </c>
      <c r="G34" s="19">
        <f t="shared" si="14"/>
        <v>3335041</v>
      </c>
      <c r="H34" s="19">
        <f t="shared" si="14"/>
        <v>9877278</v>
      </c>
      <c r="I34" s="19">
        <f t="shared" si="14"/>
        <v>3354308</v>
      </c>
      <c r="J34" s="19">
        <f t="shared" si="14"/>
        <v>9861183</v>
      </c>
      <c r="K34" s="19">
        <f t="shared" si="14"/>
        <v>0</v>
      </c>
      <c r="L34" s="19">
        <f t="shared" si="14"/>
        <v>0</v>
      </c>
      <c r="M34" s="19">
        <f t="shared" si="14"/>
        <v>16095</v>
      </c>
      <c r="N34" s="7">
        <f t="shared" si="1"/>
        <v>22.310368778280541</v>
      </c>
      <c r="O34" s="7" t="e">
        <f t="shared" si="2"/>
        <v>#DIV/0!</v>
      </c>
      <c r="P34" s="7">
        <f t="shared" si="3"/>
        <v>99.837050248054169</v>
      </c>
      <c r="Q34" s="49">
        <f>SUM(Q35:Q36)</f>
        <v>10694</v>
      </c>
      <c r="R34" s="49">
        <f>SUM(R35:R36)</f>
        <v>11871</v>
      </c>
    </row>
    <row r="35" spans="1:21" s="4" customFormat="1" ht="21.75" customHeight="1">
      <c r="A35" s="64"/>
      <c r="B35" s="62"/>
      <c r="C35" s="92"/>
      <c r="D35" s="43" t="s">
        <v>36</v>
      </c>
      <c r="E35" s="8">
        <v>19400000</v>
      </c>
      <c r="F35" s="8"/>
      <c r="G35" s="8">
        <v>595782</v>
      </c>
      <c r="H35" s="20">
        <v>4618634</v>
      </c>
      <c r="I35" s="8">
        <v>615049</v>
      </c>
      <c r="J35" s="8">
        <v>4602539</v>
      </c>
      <c r="K35" s="8"/>
      <c r="L35" s="8"/>
      <c r="M35" s="6">
        <f t="shared" ref="M35:M44" si="15">H35-J35-L35</f>
        <v>16095</v>
      </c>
      <c r="N35" s="7">
        <f t="shared" si="1"/>
        <v>23.724427835051547</v>
      </c>
      <c r="O35" s="7" t="e">
        <f t="shared" si="2"/>
        <v>#DIV/0!</v>
      </c>
      <c r="P35" s="7">
        <f t="shared" si="3"/>
        <v>99.651520341295722</v>
      </c>
      <c r="Q35" s="48">
        <v>10694</v>
      </c>
      <c r="R35" s="47">
        <v>11871</v>
      </c>
    </row>
    <row r="36" spans="1:21" s="4" customFormat="1" ht="21.75" customHeight="1">
      <c r="A36" s="64"/>
      <c r="B36" s="62"/>
      <c r="C36" s="93"/>
      <c r="D36" s="43" t="s">
        <v>60</v>
      </c>
      <c r="E36" s="8">
        <v>24800000</v>
      </c>
      <c r="F36" s="8"/>
      <c r="G36" s="8">
        <v>2739259</v>
      </c>
      <c r="H36" s="20">
        <v>5258644</v>
      </c>
      <c r="I36" s="20">
        <v>2739259</v>
      </c>
      <c r="J36" s="20">
        <v>5258644</v>
      </c>
      <c r="K36" s="8"/>
      <c r="L36" s="8"/>
      <c r="M36" s="6">
        <f t="shared" si="15"/>
        <v>0</v>
      </c>
      <c r="N36" s="7">
        <f t="shared" si="1"/>
        <v>21.204209677419357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21" s="4" customFormat="1" ht="21.75" customHeight="1">
      <c r="A37" s="64"/>
      <c r="B37" s="62"/>
      <c r="C37" s="67" t="s">
        <v>11</v>
      </c>
      <c r="D37" s="66"/>
      <c r="E37" s="8">
        <v>17000000</v>
      </c>
      <c r="F37" s="8"/>
      <c r="G37" s="20">
        <v>3480052</v>
      </c>
      <c r="H37" s="20">
        <v>3489599</v>
      </c>
      <c r="I37" s="20">
        <v>3480052</v>
      </c>
      <c r="J37" s="20">
        <v>3489599</v>
      </c>
      <c r="K37" s="8"/>
      <c r="L37" s="8"/>
      <c r="M37" s="6">
        <f t="shared" si="15"/>
        <v>0</v>
      </c>
      <c r="N37" s="7">
        <f t="shared" si="1"/>
        <v>20.527052941176471</v>
      </c>
      <c r="O37" s="7" t="e">
        <f t="shared" si="2"/>
        <v>#DIV/0!</v>
      </c>
      <c r="P37" s="7">
        <f t="shared" si="3"/>
        <v>100</v>
      </c>
      <c r="Q37" s="48"/>
      <c r="R37" s="47"/>
      <c r="S37" s="37"/>
      <c r="T37" s="37"/>
      <c r="U37" s="37"/>
    </row>
    <row r="38" spans="1:21" s="4" customFormat="1" ht="21.75" customHeight="1">
      <c r="A38" s="64"/>
      <c r="B38" s="62"/>
      <c r="C38" s="67" t="s">
        <v>37</v>
      </c>
      <c r="D38" s="66"/>
      <c r="E38" s="8">
        <v>62300000</v>
      </c>
      <c r="F38" s="8"/>
      <c r="G38" s="20">
        <v>2920116</v>
      </c>
      <c r="H38" s="20">
        <v>8557892</v>
      </c>
      <c r="I38" s="20">
        <v>2815097</v>
      </c>
      <c r="J38" s="20">
        <v>8277834</v>
      </c>
      <c r="K38" s="8"/>
      <c r="L38" s="8"/>
      <c r="M38" s="6">
        <f t="shared" si="15"/>
        <v>280058</v>
      </c>
      <c r="N38" s="7">
        <f t="shared" si="1"/>
        <v>13.287052969502408</v>
      </c>
      <c r="O38" s="7" t="e">
        <f t="shared" si="2"/>
        <v>#DIV/0!</v>
      </c>
      <c r="P38" s="7">
        <f t="shared" si="3"/>
        <v>96.727488498335802</v>
      </c>
      <c r="Q38" s="48">
        <v>1884</v>
      </c>
      <c r="R38" s="47">
        <v>5660</v>
      </c>
      <c r="S38" s="37"/>
      <c r="T38" s="37"/>
      <c r="U38" s="37"/>
    </row>
    <row r="39" spans="1:21" s="4" customFormat="1" ht="21.75" customHeight="1">
      <c r="A39" s="64"/>
      <c r="B39" s="62"/>
      <c r="C39" s="85" t="s">
        <v>0</v>
      </c>
      <c r="D39" s="86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  <c r="T39" s="37"/>
      <c r="U39" s="37"/>
    </row>
    <row r="40" spans="1:21" s="4" customFormat="1" ht="21.75" customHeight="1">
      <c r="A40" s="64"/>
      <c r="B40" s="62"/>
      <c r="C40" s="85" t="s">
        <v>2</v>
      </c>
      <c r="D40" s="86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  <c r="T40" s="37"/>
      <c r="U40" s="37"/>
    </row>
    <row r="41" spans="1:21" s="4" customFormat="1" ht="21.75" customHeight="1">
      <c r="A41" s="64"/>
      <c r="B41" s="62"/>
      <c r="C41" s="85" t="s">
        <v>10</v>
      </c>
      <c r="D41" s="86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  <c r="T41" s="37"/>
      <c r="U41" s="37"/>
    </row>
    <row r="42" spans="1:21" s="4" customFormat="1" ht="21.75" customHeight="1">
      <c r="A42" s="64"/>
      <c r="B42" s="62"/>
      <c r="C42" s="85" t="s">
        <v>12</v>
      </c>
      <c r="D42" s="86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  <c r="T42" s="37"/>
      <c r="U42" s="37"/>
    </row>
    <row r="43" spans="1:21" s="4" customFormat="1" ht="21.75" customHeight="1">
      <c r="A43" s="64"/>
      <c r="B43" s="62"/>
      <c r="C43" s="85" t="s">
        <v>13</v>
      </c>
      <c r="D43" s="86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8"/>
      <c r="R43" s="47"/>
      <c r="S43" s="37"/>
      <c r="T43" s="37"/>
      <c r="U43" s="37"/>
    </row>
    <row r="44" spans="1:21" s="4" customFormat="1" ht="21.75" customHeight="1" thickBot="1">
      <c r="A44" s="64"/>
      <c r="B44" s="62"/>
      <c r="C44" s="87" t="s">
        <v>38</v>
      </c>
      <c r="D44" s="88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  <c r="T44" s="37"/>
      <c r="U44" s="37"/>
    </row>
    <row r="45" spans="1:21" s="5" customFormat="1" ht="21.75" customHeight="1">
      <c r="A45" s="58" t="s">
        <v>14</v>
      </c>
      <c r="B45" s="89" t="s">
        <v>15</v>
      </c>
      <c r="C45" s="89"/>
      <c r="D45" s="90"/>
      <c r="E45" s="35">
        <f>SUM(E46:E48)</f>
        <v>1250000</v>
      </c>
      <c r="F45" s="35">
        <f t="shared" ref="F45:M45" si="16">SUM(F46:F48)</f>
        <v>0</v>
      </c>
      <c r="G45" s="35">
        <f t="shared" si="16"/>
        <v>-944983</v>
      </c>
      <c r="H45" s="35">
        <f t="shared" si="16"/>
        <v>8962711</v>
      </c>
      <c r="I45" s="35">
        <f t="shared" si="16"/>
        <v>-270278</v>
      </c>
      <c r="J45" s="35">
        <f t="shared" si="16"/>
        <v>-282631</v>
      </c>
      <c r="K45" s="35">
        <f t="shared" si="16"/>
        <v>0</v>
      </c>
      <c r="L45" s="35">
        <f t="shared" si="16"/>
        <v>148250</v>
      </c>
      <c r="M45" s="35">
        <f t="shared" si="16"/>
        <v>9097092</v>
      </c>
      <c r="N45" s="36">
        <f t="shared" si="1"/>
        <v>-22.610479999999999</v>
      </c>
      <c r="O45" s="36" t="e">
        <f t="shared" si="2"/>
        <v>#DIV/0!</v>
      </c>
      <c r="P45" s="36">
        <f t="shared" si="3"/>
        <v>-3.1534097216790768</v>
      </c>
      <c r="Q45" s="53">
        <f>SUM(Q46:Q48)</f>
        <v>964233</v>
      </c>
      <c r="R45" s="53">
        <f>SUM(R46:R48)</f>
        <v>2168103</v>
      </c>
      <c r="S45" s="38"/>
      <c r="T45" s="38"/>
      <c r="U45" s="38"/>
    </row>
    <row r="46" spans="1:21" s="4" customFormat="1" ht="21.75" customHeight="1">
      <c r="A46" s="59"/>
      <c r="B46" s="67" t="s">
        <v>16</v>
      </c>
      <c r="C46" s="65"/>
      <c r="D46" s="66"/>
      <c r="E46" s="9">
        <v>340000</v>
      </c>
      <c r="F46" s="9"/>
      <c r="G46" s="9">
        <v>-6707</v>
      </c>
      <c r="H46" s="20">
        <v>186803</v>
      </c>
      <c r="I46" s="20">
        <v>-6436</v>
      </c>
      <c r="J46" s="20">
        <v>-1014734</v>
      </c>
      <c r="K46" s="20"/>
      <c r="L46" s="20"/>
      <c r="M46" s="6">
        <f>H46-J46-L46</f>
        <v>1201537</v>
      </c>
      <c r="N46" s="7">
        <f t="shared" si="1"/>
        <v>-298.45117647058828</v>
      </c>
      <c r="O46" s="7" t="e">
        <f t="shared" si="2"/>
        <v>#DIV/0!</v>
      </c>
      <c r="P46" s="7">
        <f t="shared" si="3"/>
        <v>-543.21076213979427</v>
      </c>
      <c r="Q46" s="48">
        <v>14421</v>
      </c>
      <c r="R46" s="47">
        <v>1037410</v>
      </c>
      <c r="S46" s="37"/>
      <c r="T46" s="37"/>
      <c r="U46" s="37"/>
    </row>
    <row r="47" spans="1:21" s="4" customFormat="1" ht="21.75" customHeight="1">
      <c r="A47" s="59"/>
      <c r="B47" s="67" t="s">
        <v>1</v>
      </c>
      <c r="C47" s="65"/>
      <c r="D47" s="66"/>
      <c r="E47" s="9">
        <v>410000</v>
      </c>
      <c r="F47" s="9"/>
      <c r="G47" s="9">
        <v>-1761</v>
      </c>
      <c r="H47" s="20">
        <v>1257620</v>
      </c>
      <c r="I47" s="20">
        <v>139599</v>
      </c>
      <c r="J47" s="20">
        <v>262616</v>
      </c>
      <c r="K47" s="20"/>
      <c r="L47" s="20">
        <v>33437</v>
      </c>
      <c r="M47" s="6">
        <f>H47-J47-L47</f>
        <v>961567</v>
      </c>
      <c r="N47" s="7">
        <f t="shared" si="1"/>
        <v>64.052682926829263</v>
      </c>
      <c r="O47" s="7" t="e">
        <f t="shared" si="2"/>
        <v>#DIV/0!</v>
      </c>
      <c r="P47" s="7">
        <f t="shared" si="3"/>
        <v>20.881983429016714</v>
      </c>
      <c r="Q47" s="48">
        <v>1892</v>
      </c>
      <c r="R47" s="47">
        <v>91370</v>
      </c>
      <c r="S47" s="37"/>
      <c r="T47" s="37"/>
      <c r="U47" s="37"/>
    </row>
    <row r="48" spans="1:21" s="4" customFormat="1" ht="21.75" customHeight="1">
      <c r="A48" s="60"/>
      <c r="B48" s="67" t="s">
        <v>17</v>
      </c>
      <c r="C48" s="65"/>
      <c r="D48" s="66"/>
      <c r="E48" s="8">
        <v>500000</v>
      </c>
      <c r="F48" s="8"/>
      <c r="G48" s="9">
        <v>-936515</v>
      </c>
      <c r="H48" s="20">
        <v>7518288</v>
      </c>
      <c r="I48" s="20">
        <v>-403441</v>
      </c>
      <c r="J48" s="20">
        <v>469487</v>
      </c>
      <c r="K48" s="20"/>
      <c r="L48" s="20">
        <v>114813</v>
      </c>
      <c r="M48" s="6">
        <f>H48-J48-L48</f>
        <v>6933988</v>
      </c>
      <c r="N48" s="7">
        <f t="shared" si="1"/>
        <v>93.897400000000005</v>
      </c>
      <c r="O48" s="7" t="e">
        <f t="shared" si="2"/>
        <v>#DIV/0!</v>
      </c>
      <c r="P48" s="7">
        <f t="shared" si="3"/>
        <v>6.2445998344303915</v>
      </c>
      <c r="Q48" s="48">
        <v>947920</v>
      </c>
      <c r="R48" s="47">
        <v>1039323</v>
      </c>
      <c r="S48" s="37"/>
      <c r="T48" s="37"/>
      <c r="U48" s="37"/>
    </row>
    <row r="49" spans="19:21">
      <c r="S49" s="39"/>
      <c r="T49" s="39"/>
      <c r="U49" s="39"/>
    </row>
    <row r="50" spans="19:21">
      <c r="S50" s="39"/>
      <c r="T50" s="39"/>
      <c r="U50" s="39"/>
    </row>
    <row r="51" spans="19:21">
      <c r="S51" s="39"/>
      <c r="T51" s="39"/>
      <c r="U51" s="39"/>
    </row>
    <row r="52" spans="19:21">
      <c r="S52" s="39"/>
      <c r="T52" s="39"/>
      <c r="U52" s="39"/>
    </row>
    <row r="53" spans="19:21">
      <c r="S53" s="39"/>
      <c r="T53" s="39"/>
      <c r="U53" s="39"/>
    </row>
    <row r="54" spans="19:21">
      <c r="S54" s="39"/>
      <c r="T54" s="39"/>
      <c r="U54" s="39"/>
    </row>
    <row r="55" spans="19:21">
      <c r="S55" s="39"/>
      <c r="T55" s="39"/>
      <c r="U55" s="39"/>
    </row>
    <row r="56" spans="19:21">
      <c r="S56" s="39"/>
      <c r="T56" s="39"/>
      <c r="U56" s="39"/>
    </row>
    <row r="57" spans="19:21">
      <c r="S57" s="39"/>
      <c r="T57" s="39"/>
      <c r="U57" s="39"/>
    </row>
    <row r="58" spans="19:21">
      <c r="S58" s="39"/>
      <c r="T58" s="39"/>
      <c r="U58" s="39"/>
    </row>
    <row r="59" spans="19:21">
      <c r="S59" s="39"/>
      <c r="T59" s="39"/>
      <c r="U59" s="39"/>
    </row>
    <row r="60" spans="19:21">
      <c r="S60" s="39"/>
      <c r="T60" s="39"/>
      <c r="U60" s="39"/>
    </row>
    <row r="61" spans="19:21">
      <c r="S61" s="39"/>
      <c r="T61" s="39"/>
      <c r="U61" s="39"/>
    </row>
    <row r="62" spans="19:21">
      <c r="S62" s="39"/>
      <c r="T62" s="39"/>
      <c r="U62" s="39"/>
    </row>
    <row r="63" spans="19:21">
      <c r="S63" s="39"/>
      <c r="T63" s="39"/>
      <c r="U63" s="39"/>
    </row>
    <row r="64" spans="19:21">
      <c r="S64" s="39"/>
      <c r="T64" s="39"/>
      <c r="U64" s="39"/>
    </row>
    <row r="65" spans="19:21">
      <c r="S65" s="39"/>
      <c r="T65" s="39"/>
      <c r="U65" s="39"/>
    </row>
    <row r="66" spans="19:21">
      <c r="S66" s="39"/>
      <c r="T66" s="39"/>
      <c r="U66" s="39"/>
    </row>
    <row r="67" spans="19:21">
      <c r="S67" s="39"/>
      <c r="T67" s="39"/>
      <c r="U67" s="39"/>
    </row>
    <row r="68" spans="19:21">
      <c r="S68" s="39"/>
      <c r="T68" s="39"/>
      <c r="U68" s="39"/>
    </row>
  </sheetData>
  <mergeCells count="44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징수실적(2월말)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2016-03-07T01:04:06Z</cp:lastPrinted>
  <dcterms:created xsi:type="dcterms:W3CDTF">1999-04-08T04:49:33Z</dcterms:created>
  <dcterms:modified xsi:type="dcterms:W3CDTF">2016-04-14T04:48:05Z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