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F34" i="18"/>
  <c r="L45"/>
  <c r="R45"/>
  <c r="Q45"/>
  <c r="R34"/>
  <c r="Q34"/>
  <c r="Q31"/>
  <c r="Q9" s="1"/>
  <c r="R24"/>
  <c r="Q24"/>
  <c r="R16"/>
  <c r="Q16"/>
  <c r="R13"/>
  <c r="Q13"/>
  <c r="M46"/>
  <c r="H16"/>
  <c r="G16"/>
  <c r="M12"/>
  <c r="N12"/>
  <c r="O12"/>
  <c r="P12"/>
  <c r="E13"/>
  <c r="F13"/>
  <c r="G13"/>
  <c r="H13"/>
  <c r="P13" s="1"/>
  <c r="I13"/>
  <c r="J13"/>
  <c r="K13"/>
  <c r="L13"/>
  <c r="M14"/>
  <c r="N14"/>
  <c r="O14"/>
  <c r="P14"/>
  <c r="M15"/>
  <c r="N15"/>
  <c r="O15"/>
  <c r="P15"/>
  <c r="E16"/>
  <c r="F16"/>
  <c r="F11" s="1"/>
  <c r="I16"/>
  <c r="J16"/>
  <c r="P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I11" s="1"/>
  <c r="J24"/>
  <c r="O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G34"/>
  <c r="G31" s="1"/>
  <c r="H34"/>
  <c r="I34"/>
  <c r="I31" s="1"/>
  <c r="I9" s="1"/>
  <c r="J34"/>
  <c r="O34" s="1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R31"/>
  <c r="E31"/>
  <c r="E9" s="1"/>
  <c r="F31"/>
  <c r="F9" s="1"/>
  <c r="L31"/>
  <c r="L9" s="1"/>
  <c r="E11"/>
  <c r="E8" s="1"/>
  <c r="O13"/>
  <c r="N34"/>
  <c r="N24"/>
  <c r="N13"/>
  <c r="Q11"/>
  <c r="Q8" s="1"/>
  <c r="Q7" s="1"/>
  <c r="M13"/>
  <c r="J31"/>
  <c r="O31" s="1"/>
  <c r="O16"/>
  <c r="N16"/>
  <c r="H11"/>
  <c r="H8" s="1"/>
  <c r="R9"/>
  <c r="R11"/>
  <c r="P45"/>
  <c r="J9"/>
  <c r="P24"/>
  <c r="M16"/>
  <c r="M45"/>
  <c r="M34"/>
  <c r="M31" s="1"/>
  <c r="M9" s="1"/>
  <c r="H31"/>
  <c r="H9" s="1"/>
  <c r="P9" s="1"/>
  <c r="G11"/>
  <c r="G8" s="1"/>
  <c r="R8"/>
  <c r="R7" s="1"/>
  <c r="R10"/>
  <c r="F10" l="1"/>
  <c r="F8"/>
  <c r="F7" s="1"/>
  <c r="P31"/>
  <c r="P34"/>
  <c r="J11"/>
  <c r="N11" s="1"/>
  <c r="N45"/>
  <c r="K11"/>
  <c r="K10" s="1"/>
  <c r="H10"/>
  <c r="Q10"/>
  <c r="E7"/>
  <c r="J10"/>
  <c r="N31"/>
  <c r="O9"/>
  <c r="O10"/>
  <c r="L11"/>
  <c r="L8" s="1"/>
  <c r="L7" s="1"/>
  <c r="P11"/>
  <c r="O11"/>
  <c r="N9"/>
  <c r="M24"/>
  <c r="M11" s="1"/>
  <c r="I8"/>
  <c r="I7" s="1"/>
  <c r="I10"/>
  <c r="G10"/>
  <c r="G9"/>
  <c r="G7" s="1"/>
  <c r="H7"/>
  <c r="E10"/>
  <c r="N10" s="1"/>
  <c r="J8"/>
  <c r="K8" l="1"/>
  <c r="K7" s="1"/>
  <c r="M8"/>
  <c r="M7" s="1"/>
  <c r="M10"/>
  <c r="P10"/>
  <c r="L10"/>
  <c r="J7"/>
  <c r="O8"/>
  <c r="P8"/>
  <c r="N8"/>
  <c r="O7" l="1"/>
  <c r="P7"/>
  <c r="N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<sst xmlns="http://schemas.openxmlformats.org/spreadsheetml/2006/main" count="75" uniqueCount="63">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</sst>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C2" sqref="C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 t="s">
        <v>40</v>
      </c>
      <c r="G1" s="56" t="s">
        <v>62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41</v>
      </c>
    </row>
    <row r="5" spans="1:18" s="4" customFormat="1" ht="27.75" customHeight="1">
      <c r="A5" s="54" t="s">
        <v>42</v>
      </c>
      <c r="B5" s="74"/>
      <c r="C5" s="74"/>
      <c r="D5" s="55"/>
      <c r="E5" s="65" t="s">
        <v>43</v>
      </c>
      <c r="F5" s="65"/>
      <c r="G5" s="54" t="s">
        <v>44</v>
      </c>
      <c r="H5" s="55"/>
      <c r="I5" s="54" t="s">
        <v>45</v>
      </c>
      <c r="J5" s="55"/>
      <c r="K5" s="54" t="s">
        <v>46</v>
      </c>
      <c r="L5" s="55"/>
      <c r="M5" s="65" t="s">
        <v>47</v>
      </c>
      <c r="N5" s="65" t="s">
        <v>48</v>
      </c>
      <c r="O5" s="65"/>
      <c r="P5" s="65"/>
      <c r="Q5" s="54" t="s">
        <v>49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50</v>
      </c>
      <c r="F6" s="40" t="s">
        <v>51</v>
      </c>
      <c r="G6" s="40" t="s">
        <v>52</v>
      </c>
      <c r="H6" s="40" t="s">
        <v>53</v>
      </c>
      <c r="I6" s="40" t="s">
        <v>52</v>
      </c>
      <c r="J6" s="40" t="s">
        <v>53</v>
      </c>
      <c r="K6" s="40" t="s">
        <v>52</v>
      </c>
      <c r="L6" s="40" t="s">
        <v>53</v>
      </c>
      <c r="M6" s="86"/>
      <c r="N6" s="41" t="s">
        <v>54</v>
      </c>
      <c r="O6" s="41" t="s">
        <v>55</v>
      </c>
      <c r="P6" s="40" t="s">
        <v>56</v>
      </c>
      <c r="Q6" s="40" t="s">
        <v>52</v>
      </c>
      <c r="R6" s="40" t="s">
        <v>53</v>
      </c>
    </row>
    <row r="7" spans="1:18" s="4" customFormat="1" ht="21.75" customHeight="1">
      <c r="A7" s="71" t="s">
        <v>57</v>
      </c>
      <c r="B7" s="78" t="s">
        <v>58</v>
      </c>
      <c r="C7" s="78"/>
      <c r="D7" s="79"/>
      <c r="E7" s="27">
        <f t="shared" ref="E7:M7" si="0">SUM(E8:E9)</f>
        <v>244230000</v>
      </c>
      <c r="F7" s="27">
        <f t="shared" si="0"/>
        <v>0</v>
      </c>
      <c r="G7" s="27">
        <f>SUM(G8:G9)</f>
        <v>57416155</v>
      </c>
      <c r="H7" s="27">
        <f t="shared" si="0"/>
        <v>127485741</v>
      </c>
      <c r="I7" s="27">
        <f t="shared" si="0"/>
        <v>57290714</v>
      </c>
      <c r="J7" s="27">
        <f>SUM(J8:J9)</f>
        <v>117944902</v>
      </c>
      <c r="K7" s="27">
        <f t="shared" si="0"/>
        <v>256059</v>
      </c>
      <c r="L7" s="27">
        <f t="shared" si="0"/>
        <v>462560</v>
      </c>
      <c r="M7" s="27">
        <f t="shared" si="0"/>
        <v>9078279</v>
      </c>
      <c r="N7" s="28">
        <f t="shared" ref="N7:N48" si="1">+J7/E7*100</f>
        <v>48.292552921426527</v>
      </c>
      <c r="O7" s="28" t="e">
        <f t="shared" ref="O7:O48" si="2">+J7/F7*100</f>
        <v>#DIV/0!</v>
      </c>
      <c r="P7" s="28">
        <f t="shared" ref="P7:P48" si="3">+J7/H7*100</f>
        <v>92.516152061272479</v>
      </c>
      <c r="Q7" s="27">
        <f>SUM(Q8:Q9)</f>
        <v>1096904</v>
      </c>
      <c r="R7" s="27">
        <f>SUM(R8:R9)</f>
        <v>3553999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79180000</v>
      </c>
      <c r="F8" s="17">
        <f t="shared" si="4"/>
        <v>0</v>
      </c>
      <c r="G8" s="17">
        <f t="shared" si="4"/>
        <v>18549237</v>
      </c>
      <c r="H8" s="17">
        <f t="shared" si="4"/>
        <v>48846828</v>
      </c>
      <c r="I8" s="17">
        <f t="shared" si="4"/>
        <v>18545363</v>
      </c>
      <c r="J8" s="17">
        <f t="shared" si="4"/>
        <v>46557169</v>
      </c>
      <c r="K8" s="17">
        <f t="shared" si="4"/>
        <v>25104</v>
      </c>
      <c r="L8" s="17">
        <f t="shared" si="4"/>
        <v>69163</v>
      </c>
      <c r="M8" s="17">
        <f t="shared" si="4"/>
        <v>2220496</v>
      </c>
      <c r="N8" s="18">
        <f t="shared" si="1"/>
        <v>58.799152563778733</v>
      </c>
      <c r="O8" s="18" t="e">
        <f t="shared" si="2"/>
        <v>#DIV/0!</v>
      </c>
      <c r="P8" s="18">
        <f t="shared" si="3"/>
        <v>95.312573827721209</v>
      </c>
      <c r="Q8" s="17">
        <f>Q11+Q46+Q47</f>
        <v>298538</v>
      </c>
      <c r="R8" s="17">
        <f>R11+R46+R47</f>
        <v>1465833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165050000</v>
      </c>
      <c r="F9" s="29">
        <f t="shared" ref="F9:M9" si="5">F31+F48</f>
        <v>0</v>
      </c>
      <c r="G9" s="29">
        <f t="shared" si="5"/>
        <v>38866918</v>
      </c>
      <c r="H9" s="29">
        <f t="shared" si="5"/>
        <v>78638913</v>
      </c>
      <c r="I9" s="29">
        <f t="shared" si="5"/>
        <v>38745351</v>
      </c>
      <c r="J9" s="29">
        <f t="shared" si="5"/>
        <v>71387733</v>
      </c>
      <c r="K9" s="29">
        <f t="shared" si="5"/>
        <v>230955</v>
      </c>
      <c r="L9" s="29">
        <f t="shared" si="5"/>
        <v>393397</v>
      </c>
      <c r="M9" s="29">
        <f t="shared" si="5"/>
        <v>6857783</v>
      </c>
      <c r="N9" s="30">
        <f t="shared" si="1"/>
        <v>43.252186004241139</v>
      </c>
      <c r="O9" s="30" t="e">
        <f t="shared" si="2"/>
        <v>#DIV/0!</v>
      </c>
      <c r="P9" s="30">
        <f t="shared" si="3"/>
        <v>90.779145179689863</v>
      </c>
      <c r="Q9" s="29">
        <f>Q31+Q48</f>
        <v>798366</v>
      </c>
      <c r="R9" s="29">
        <f>R31+R48</f>
        <v>2088166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242980000</v>
      </c>
      <c r="F10" s="25">
        <f t="shared" si="6"/>
        <v>0</v>
      </c>
      <c r="G10" s="25">
        <f t="shared" si="6"/>
        <v>58304728</v>
      </c>
      <c r="H10" s="25">
        <f t="shared" si="6"/>
        <v>119462568</v>
      </c>
      <c r="I10" s="25">
        <f t="shared" si="6"/>
        <v>57911448</v>
      </c>
      <c r="J10" s="25">
        <f t="shared" si="6"/>
        <v>118491184</v>
      </c>
      <c r="K10" s="25">
        <f t="shared" si="6"/>
        <v>20</v>
      </c>
      <c r="L10" s="25">
        <f t="shared" si="6"/>
        <v>20</v>
      </c>
      <c r="M10" s="25">
        <f t="shared" si="6"/>
        <v>971364</v>
      </c>
      <c r="N10" s="26">
        <f t="shared" si="1"/>
        <v>48.765817762778831</v>
      </c>
      <c r="O10" s="26" t="e">
        <f t="shared" si="2"/>
        <v>#DIV/0!</v>
      </c>
      <c r="P10" s="26">
        <f t="shared" si="3"/>
        <v>99.186871656735192</v>
      </c>
      <c r="Q10" s="25">
        <f>SUM(Q11,Q31)</f>
        <v>179975</v>
      </c>
      <c r="R10" s="25">
        <f>SUM(R11,R31)</f>
        <v>381244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78430000</v>
      </c>
      <c r="F11" s="6">
        <f t="shared" si="7"/>
        <v>0</v>
      </c>
      <c r="G11" s="6">
        <f t="shared" si="7"/>
        <v>18790266</v>
      </c>
      <c r="H11" s="6">
        <f t="shared" si="7"/>
        <v>47635691</v>
      </c>
      <c r="I11" s="6">
        <f t="shared" si="7"/>
        <v>18721568</v>
      </c>
      <c r="J11" s="6">
        <f t="shared" si="7"/>
        <v>47391689</v>
      </c>
      <c r="K11" s="6">
        <f t="shared" si="7"/>
        <v>20</v>
      </c>
      <c r="L11" s="6">
        <f t="shared" si="7"/>
        <v>20</v>
      </c>
      <c r="M11" s="6">
        <f t="shared" si="7"/>
        <v>243982</v>
      </c>
      <c r="N11" s="7">
        <f t="shared" si="1"/>
        <v>60.42546092056611</v>
      </c>
      <c r="O11" s="7" t="e">
        <f t="shared" si="2"/>
        <v>#DIV/0!</v>
      </c>
      <c r="P11" s="7">
        <f t="shared" si="3"/>
        <v>99.487774828331979</v>
      </c>
      <c r="Q11" s="6">
        <f>SUM(Q12,Q13,Q16,Q19:Q23,Q24)</f>
        <v>50243</v>
      </c>
      <c r="R11" s="6">
        <f>SUM(R12,R13,R16,R19:R23,R24)</f>
        <v>87748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41200000</v>
      </c>
      <c r="F12" s="9"/>
      <c r="G12" s="9">
        <v>16585563</v>
      </c>
      <c r="H12" s="20">
        <v>37771716</v>
      </c>
      <c r="I12" s="9">
        <v>16546234</v>
      </c>
      <c r="J12" s="20">
        <v>37614943</v>
      </c>
      <c r="K12" s="9"/>
      <c r="L12" s="20"/>
      <c r="M12" s="6">
        <f>H12-J12-L12</f>
        <v>156773</v>
      </c>
      <c r="N12" s="7">
        <f t="shared" si="1"/>
        <v>91.298405339805825</v>
      </c>
      <c r="O12" s="7" t="e">
        <f t="shared" si="2"/>
        <v>#DIV/0!</v>
      </c>
      <c r="P12" s="7">
        <f t="shared" si="3"/>
        <v>99.584946047989988</v>
      </c>
      <c r="Q12" s="48">
        <v>40143</v>
      </c>
      <c r="R12" s="47">
        <v>59222</v>
      </c>
    </row>
    <row r="13" spans="1:18" s="4" customFormat="1" ht="21.75" customHeight="1">
      <c r="A13" s="92"/>
      <c r="B13" s="90"/>
      <c r="C13" s="62" t="s">
        <v>59</v>
      </c>
      <c r="D13" s="42" t="s">
        <v>26</v>
      </c>
      <c r="E13" s="19">
        <f t="shared" ref="E13:M13" si="8">SUM(E14:E15)</f>
        <v>6500000</v>
      </c>
      <c r="F13" s="19">
        <f t="shared" si="8"/>
        <v>0</v>
      </c>
      <c r="G13" s="19">
        <f t="shared" si="8"/>
        <v>628125</v>
      </c>
      <c r="H13" s="19">
        <f t="shared" si="8"/>
        <v>2875022</v>
      </c>
      <c r="I13" s="19">
        <f t="shared" si="8"/>
        <v>632948</v>
      </c>
      <c r="J13" s="19">
        <f t="shared" si="8"/>
        <v>2836574</v>
      </c>
      <c r="K13" s="19">
        <f t="shared" si="8"/>
        <v>20</v>
      </c>
      <c r="L13" s="19">
        <f t="shared" si="8"/>
        <v>20</v>
      </c>
      <c r="M13" s="19">
        <f t="shared" si="8"/>
        <v>38428</v>
      </c>
      <c r="N13" s="7">
        <f t="shared" si="1"/>
        <v>43.639600000000002</v>
      </c>
      <c r="O13" s="7" t="e">
        <f t="shared" si="2"/>
        <v>#DIV/0!</v>
      </c>
      <c r="P13" s="7">
        <f t="shared" si="3"/>
        <v>98.662688494209789</v>
      </c>
      <c r="Q13" s="49">
        <f>SUM(Q14:Q15)</f>
        <v>1120</v>
      </c>
      <c r="R13" s="49">
        <f>SUM(R14:R15)</f>
        <v>7778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5550000</v>
      </c>
      <c r="F14" s="8"/>
      <c r="G14" s="9">
        <v>606028</v>
      </c>
      <c r="H14" s="20">
        <v>1979725</v>
      </c>
      <c r="I14" s="9">
        <v>606030</v>
      </c>
      <c r="J14" s="20">
        <v>1979723</v>
      </c>
      <c r="K14" s="9"/>
      <c r="L14" s="20"/>
      <c r="M14" s="6">
        <f>H14-J14-L14</f>
        <v>2</v>
      </c>
      <c r="N14" s="7">
        <f t="shared" si="1"/>
        <v>35.670684684684687</v>
      </c>
      <c r="O14" s="7" t="e">
        <f t="shared" si="2"/>
        <v>#DIV/0!</v>
      </c>
      <c r="P14" s="7">
        <f t="shared" si="3"/>
        <v>99.999898975867865</v>
      </c>
      <c r="Q14" s="48">
        <v>1066</v>
      </c>
      <c r="R14" s="47">
        <v>7296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950000</v>
      </c>
      <c r="F15" s="8"/>
      <c r="G15" s="9">
        <v>22097</v>
      </c>
      <c r="H15" s="20">
        <v>895297</v>
      </c>
      <c r="I15" s="9">
        <v>26918</v>
      </c>
      <c r="J15" s="20">
        <v>856851</v>
      </c>
      <c r="K15" s="9">
        <v>20</v>
      </c>
      <c r="L15" s="20">
        <v>20</v>
      </c>
      <c r="M15" s="6">
        <f>H15-J15-L15</f>
        <v>38426</v>
      </c>
      <c r="N15" s="7">
        <f t="shared" si="1"/>
        <v>90.194842105263163</v>
      </c>
      <c r="O15" s="7" t="e">
        <f t="shared" si="2"/>
        <v>#DIV/0!</v>
      </c>
      <c r="P15" s="7">
        <f t="shared" si="3"/>
        <v>95.705782550371552</v>
      </c>
      <c r="Q15" s="48">
        <v>54</v>
      </c>
      <c r="R15" s="47">
        <v>482</v>
      </c>
    </row>
    <row r="16" spans="1:18" s="4" customFormat="1" ht="21.75" customHeight="1">
      <c r="A16" s="92"/>
      <c r="B16" s="90"/>
      <c r="C16" s="62" t="s">
        <v>60</v>
      </c>
      <c r="D16" s="42" t="s">
        <v>26</v>
      </c>
      <c r="E16" s="19">
        <f t="shared" ref="E16:M16" si="9">SUM(E17:E18)</f>
        <v>9200000</v>
      </c>
      <c r="F16" s="19">
        <f t="shared" si="9"/>
        <v>0</v>
      </c>
      <c r="G16" s="19">
        <f t="shared" si="9"/>
        <v>65294</v>
      </c>
      <c r="H16" s="19">
        <f t="shared" si="9"/>
        <v>693053</v>
      </c>
      <c r="I16" s="19">
        <f t="shared" si="9"/>
        <v>57933</v>
      </c>
      <c r="J16" s="19">
        <f t="shared" si="9"/>
        <v>685259</v>
      </c>
      <c r="K16" s="19">
        <f t="shared" si="9"/>
        <v>0</v>
      </c>
      <c r="L16" s="19">
        <f t="shared" si="9"/>
        <v>0</v>
      </c>
      <c r="M16" s="19">
        <f t="shared" si="9"/>
        <v>7794</v>
      </c>
      <c r="N16" s="7">
        <f t="shared" si="1"/>
        <v>7.448467391304348</v>
      </c>
      <c r="O16" s="7" t="e">
        <f t="shared" si="2"/>
        <v>#DIV/0!</v>
      </c>
      <c r="P16" s="7">
        <f t="shared" si="3"/>
        <v>98.87541068287706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2035000</v>
      </c>
      <c r="F17" s="8"/>
      <c r="G17" s="20">
        <v>65162</v>
      </c>
      <c r="H17" s="20">
        <v>690109</v>
      </c>
      <c r="I17" s="20">
        <v>57890</v>
      </c>
      <c r="J17" s="20">
        <v>682439</v>
      </c>
      <c r="K17" s="20"/>
      <c r="L17" s="20"/>
      <c r="M17" s="6">
        <f t="shared" ref="M17:M23" si="10">H17-J17-L17</f>
        <v>7670</v>
      </c>
      <c r="N17" s="7">
        <f t="shared" si="1"/>
        <v>33.535085995085993</v>
      </c>
      <c r="O17" s="7" t="e">
        <f t="shared" si="2"/>
        <v>#DIV/0!</v>
      </c>
      <c r="P17" s="7">
        <f t="shared" si="3"/>
        <v>98.888581369030121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7165000</v>
      </c>
      <c r="F18" s="8"/>
      <c r="G18" s="20">
        <v>132</v>
      </c>
      <c r="H18" s="20">
        <v>2944</v>
      </c>
      <c r="I18" s="20">
        <v>43</v>
      </c>
      <c r="J18" s="20">
        <v>2820</v>
      </c>
      <c r="K18" s="20"/>
      <c r="L18" s="20"/>
      <c r="M18" s="6">
        <f t="shared" si="10"/>
        <v>124</v>
      </c>
      <c r="N18" s="7">
        <f t="shared" si="1"/>
        <v>3.9357990230286112E-2</v>
      </c>
      <c r="O18" s="7" t="e">
        <f t="shared" si="2"/>
        <v>#DIV/0!</v>
      </c>
      <c r="P18" s="7">
        <f t="shared" si="3"/>
        <v>95.78804347826086</v>
      </c>
      <c r="Q18" s="48"/>
      <c r="R18" s="47"/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8300</v>
      </c>
      <c r="H20" s="20">
        <v>27401</v>
      </c>
      <c r="I20" s="20">
        <v>8300</v>
      </c>
      <c r="J20" s="20">
        <v>27401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8">
        <v>1185</v>
      </c>
      <c r="R20" s="47">
        <v>1421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21530000</v>
      </c>
      <c r="F24" s="6">
        <f t="shared" ref="F24:M24" si="11">SUM(F25:F30)</f>
        <v>0</v>
      </c>
      <c r="G24" s="6">
        <f t="shared" si="11"/>
        <v>1502984</v>
      </c>
      <c r="H24" s="6">
        <f t="shared" si="11"/>
        <v>6268499</v>
      </c>
      <c r="I24" s="6">
        <f t="shared" si="11"/>
        <v>1476153</v>
      </c>
      <c r="J24" s="6">
        <f t="shared" si="11"/>
        <v>6227512</v>
      </c>
      <c r="K24" s="6">
        <f t="shared" si="11"/>
        <v>0</v>
      </c>
      <c r="L24" s="6">
        <f t="shared" si="11"/>
        <v>0</v>
      </c>
      <c r="M24" s="6">
        <f t="shared" si="11"/>
        <v>40987</v>
      </c>
      <c r="N24" s="7">
        <f t="shared" si="1"/>
        <v>28.924811890385509</v>
      </c>
      <c r="O24" s="7" t="e">
        <f t="shared" si="2"/>
        <v>#DIV/0!</v>
      </c>
      <c r="P24" s="7">
        <f t="shared" si="3"/>
        <v>99.346143311181834</v>
      </c>
      <c r="Q24" s="50">
        <f>SUM(Q25:Q30)</f>
        <v>7795</v>
      </c>
      <c r="R24" s="50">
        <f>SUM(R25:R30)</f>
        <v>19327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2456000</v>
      </c>
      <c r="F25" s="8"/>
      <c r="G25" s="20">
        <v>1370211</v>
      </c>
      <c r="H25" s="47">
        <v>2314127</v>
      </c>
      <c r="I25" s="20">
        <v>1367171</v>
      </c>
      <c r="J25" s="47">
        <v>2305775</v>
      </c>
      <c r="K25" s="20"/>
      <c r="L25" s="20"/>
      <c r="M25" s="6">
        <f t="shared" ref="M25:M30" si="12">H25-J25-L25</f>
        <v>8352</v>
      </c>
      <c r="N25" s="7">
        <f t="shared" si="1"/>
        <v>93.883346905537451</v>
      </c>
      <c r="O25" s="7" t="e">
        <f t="shared" si="2"/>
        <v>#DIV/0!</v>
      </c>
      <c r="P25" s="7">
        <f t="shared" si="3"/>
        <v>99.63908635956453</v>
      </c>
      <c r="Q25" s="48">
        <v>1266</v>
      </c>
      <c r="R25" s="47">
        <v>2647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1789000</v>
      </c>
      <c r="F26" s="8"/>
      <c r="G26" s="20">
        <v>102353</v>
      </c>
      <c r="H26" s="47">
        <v>330629</v>
      </c>
      <c r="I26" s="20">
        <v>102353</v>
      </c>
      <c r="J26" s="47">
        <v>330627</v>
      </c>
      <c r="K26" s="20"/>
      <c r="L26" s="20"/>
      <c r="M26" s="6">
        <f t="shared" si="12"/>
        <v>2</v>
      </c>
      <c r="N26" s="7">
        <f t="shared" si="1"/>
        <v>18.481106763555058</v>
      </c>
      <c r="O26" s="7" t="e">
        <f t="shared" si="2"/>
        <v>#DIV/0!</v>
      </c>
      <c r="P26" s="7">
        <f t="shared" si="3"/>
        <v>99.999395092384518</v>
      </c>
      <c r="Q26" s="48">
        <v>141</v>
      </c>
      <c r="R26" s="47">
        <v>830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85000</v>
      </c>
      <c r="F27" s="8"/>
      <c r="G27" s="20">
        <v>285</v>
      </c>
      <c r="H27" s="47">
        <v>436</v>
      </c>
      <c r="I27" s="20">
        <v>230</v>
      </c>
      <c r="J27" s="47">
        <v>371</v>
      </c>
      <c r="K27" s="20"/>
      <c r="L27" s="20"/>
      <c r="M27" s="6">
        <f t="shared" si="12"/>
        <v>65</v>
      </c>
      <c r="N27" s="7">
        <f t="shared" si="1"/>
        <v>0.43647058823529417</v>
      </c>
      <c r="O27" s="7" t="e">
        <f t="shared" si="2"/>
        <v>#DIV/0!</v>
      </c>
      <c r="P27" s="7">
        <f t="shared" si="3"/>
        <v>85.091743119266056</v>
      </c>
      <c r="Q27" s="48"/>
      <c r="R27" s="47"/>
    </row>
    <row r="28" spans="1:18" s="4" customFormat="1" ht="21.75" customHeight="1">
      <c r="A28" s="92"/>
      <c r="B28" s="90"/>
      <c r="C28" s="63"/>
      <c r="D28" s="45" t="s">
        <v>3</v>
      </c>
      <c r="E28" s="46">
        <v>3000000</v>
      </c>
      <c r="F28" s="8"/>
      <c r="G28" s="20">
        <v>17768</v>
      </c>
      <c r="H28" s="47">
        <v>19320</v>
      </c>
      <c r="I28" s="20">
        <v>167</v>
      </c>
      <c r="J28" s="47">
        <v>1674</v>
      </c>
      <c r="K28" s="20"/>
      <c r="L28" s="20"/>
      <c r="M28" s="6">
        <f t="shared" si="12"/>
        <v>17646</v>
      </c>
      <c r="N28" s="7">
        <f t="shared" si="1"/>
        <v>5.5800000000000002E-2</v>
      </c>
      <c r="O28" s="7" t="e">
        <f t="shared" si="2"/>
        <v>#DIV/0!</v>
      </c>
      <c r="P28" s="7">
        <f t="shared" si="3"/>
        <v>8.6645962732919255</v>
      </c>
      <c r="Q28" s="48"/>
      <c r="R28" s="47"/>
    </row>
    <row r="29" spans="1:18" s="4" customFormat="1" ht="21.75" customHeight="1">
      <c r="A29" s="92"/>
      <c r="B29" s="90"/>
      <c r="C29" s="63"/>
      <c r="D29" s="45" t="s">
        <v>4</v>
      </c>
      <c r="E29" s="46">
        <v>5800000</v>
      </c>
      <c r="F29" s="8"/>
      <c r="G29" s="20">
        <v>8575</v>
      </c>
      <c r="H29" s="47">
        <v>1378507</v>
      </c>
      <c r="I29" s="20">
        <v>2440</v>
      </c>
      <c r="J29" s="47">
        <v>1363585</v>
      </c>
      <c r="K29" s="20"/>
      <c r="L29" s="20"/>
      <c r="M29" s="6">
        <f t="shared" si="12"/>
        <v>14922</v>
      </c>
      <c r="N29" s="7">
        <f t="shared" si="1"/>
        <v>23.510086206896553</v>
      </c>
      <c r="O29" s="7" t="e">
        <f t="shared" si="2"/>
        <v>#DIV/0!</v>
      </c>
      <c r="P29" s="7">
        <f t="shared" si="3"/>
        <v>98.91752453922976</v>
      </c>
      <c r="Q29" s="48">
        <v>6388</v>
      </c>
      <c r="R29" s="47">
        <v>15850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/>
      <c r="G30" s="20">
        <v>3792</v>
      </c>
      <c r="H30" s="47">
        <v>2225480</v>
      </c>
      <c r="I30" s="20">
        <v>3792</v>
      </c>
      <c r="J30" s="47">
        <v>2225480</v>
      </c>
      <c r="K30" s="20"/>
      <c r="L30" s="20"/>
      <c r="M30" s="6">
        <f t="shared" si="12"/>
        <v>0</v>
      </c>
      <c r="N30" s="7">
        <f t="shared" si="1"/>
        <v>26.493809523809524</v>
      </c>
      <c r="O30" s="7" t="e">
        <f t="shared" si="2"/>
        <v>#DIV/0!</v>
      </c>
      <c r="P30" s="7">
        <f t="shared" si="3"/>
        <v>100</v>
      </c>
      <c r="Q30" s="48"/>
      <c r="R30" s="47"/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164550000</v>
      </c>
      <c r="F31" s="6">
        <f t="shared" ref="F31:M31" si="13">SUM(F32,F33,F34,F37:F44)</f>
        <v>0</v>
      </c>
      <c r="G31" s="6">
        <f t="shared" si="13"/>
        <v>39514462</v>
      </c>
      <c r="H31" s="6">
        <f>SUM(H32,H33,H34,H37:H44)</f>
        <v>71826877</v>
      </c>
      <c r="I31" s="6">
        <f t="shared" si="13"/>
        <v>39189880</v>
      </c>
      <c r="J31" s="6">
        <f t="shared" si="13"/>
        <v>71099495</v>
      </c>
      <c r="K31" s="6">
        <f t="shared" si="13"/>
        <v>0</v>
      </c>
      <c r="L31" s="6">
        <f t="shared" si="13"/>
        <v>0</v>
      </c>
      <c r="M31" s="6">
        <f t="shared" si="13"/>
        <v>727382</v>
      </c>
      <c r="N31" s="7">
        <f t="shared" si="1"/>
        <v>43.208444241871774</v>
      </c>
      <c r="O31" s="7" t="e">
        <f t="shared" si="2"/>
        <v>#DIV/0!</v>
      </c>
      <c r="P31" s="7">
        <f t="shared" si="3"/>
        <v>98.987312228540858</v>
      </c>
      <c r="Q31" s="50">
        <f>SUM(Q32,Q33,Q34,Q37:Q44)</f>
        <v>129732</v>
      </c>
      <c r="R31" s="50">
        <f>SUM(R32,R33,R34,R37:R44)</f>
        <v>293496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10050000</v>
      </c>
      <c r="F32" s="8"/>
      <c r="G32" s="20">
        <v>734383</v>
      </c>
      <c r="H32" s="20">
        <v>3660645</v>
      </c>
      <c r="I32" s="20">
        <v>719917</v>
      </c>
      <c r="J32" s="20">
        <v>3646076</v>
      </c>
      <c r="K32" s="20"/>
      <c r="L32" s="20"/>
      <c r="M32" s="6">
        <f>H32-J32-L32</f>
        <v>14569</v>
      </c>
      <c r="N32" s="7">
        <f t="shared" si="1"/>
        <v>36.2793631840796</v>
      </c>
      <c r="O32" s="7" t="e">
        <f t="shared" si="2"/>
        <v>#DIV/0!</v>
      </c>
      <c r="P32" s="7">
        <f t="shared" si="3"/>
        <v>99.602010028287367</v>
      </c>
      <c r="Q32" s="48"/>
      <c r="R32" s="47"/>
    </row>
    <row r="33" spans="1:19" s="4" customFormat="1" ht="21.75" customHeight="1">
      <c r="A33" s="92"/>
      <c r="B33" s="90"/>
      <c r="C33" s="57" t="s">
        <v>9</v>
      </c>
      <c r="D33" s="59"/>
      <c r="E33" s="8">
        <v>31000000</v>
      </c>
      <c r="F33" s="8"/>
      <c r="G33" s="20">
        <v>89011</v>
      </c>
      <c r="H33" s="20">
        <v>98338</v>
      </c>
      <c r="I33" s="20">
        <v>834</v>
      </c>
      <c r="J33" s="20">
        <v>9928</v>
      </c>
      <c r="K33" s="20"/>
      <c r="L33" s="20"/>
      <c r="M33" s="6">
        <f>H33-J33-L33</f>
        <v>88410</v>
      </c>
      <c r="N33" s="7">
        <f t="shared" si="1"/>
        <v>3.2025806451612904E-2</v>
      </c>
      <c r="O33" s="7" t="e">
        <f t="shared" si="2"/>
        <v>#DIV/0!</v>
      </c>
      <c r="P33" s="7">
        <f t="shared" si="3"/>
        <v>10.095792064105433</v>
      </c>
      <c r="Q33" s="48"/>
      <c r="R33" s="47"/>
    </row>
    <row r="34" spans="1:19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44200000</v>
      </c>
      <c r="F34" s="19">
        <f t="shared" ref="F34:M34" si="14">SUM(F35:F36)</f>
        <v>0</v>
      </c>
      <c r="G34" s="19">
        <f t="shared" si="14"/>
        <v>4446635</v>
      </c>
      <c r="H34" s="19">
        <f t="shared" si="14"/>
        <v>17123743</v>
      </c>
      <c r="I34" s="19">
        <f t="shared" si="14"/>
        <v>4425078</v>
      </c>
      <c r="J34" s="19">
        <f t="shared" si="14"/>
        <v>17072193</v>
      </c>
      <c r="K34" s="19">
        <f t="shared" si="14"/>
        <v>0</v>
      </c>
      <c r="L34" s="19">
        <f t="shared" si="14"/>
        <v>0</v>
      </c>
      <c r="M34" s="19">
        <f t="shared" si="14"/>
        <v>51550</v>
      </c>
      <c r="N34" s="7">
        <f t="shared" si="1"/>
        <v>38.624871040723981</v>
      </c>
      <c r="O34" s="7" t="e">
        <f t="shared" si="2"/>
        <v>#DIV/0!</v>
      </c>
      <c r="P34" s="7">
        <f t="shared" si="3"/>
        <v>99.698956005121076</v>
      </c>
      <c r="Q34" s="49">
        <f>SUM(Q35:Q36)</f>
        <v>22210</v>
      </c>
      <c r="R34" s="49">
        <f>SUM(R35:R36)</f>
        <v>54688</v>
      </c>
    </row>
    <row r="35" spans="1:19" s="4" customFormat="1" ht="21.75" customHeight="1">
      <c r="A35" s="92"/>
      <c r="B35" s="90"/>
      <c r="C35" s="63"/>
      <c r="D35" s="43" t="s">
        <v>36</v>
      </c>
      <c r="E35" s="8">
        <v>19400000</v>
      </c>
      <c r="F35" s="8"/>
      <c r="G35" s="8">
        <v>30755</v>
      </c>
      <c r="H35" s="20">
        <v>4748362</v>
      </c>
      <c r="I35" s="8">
        <v>9198</v>
      </c>
      <c r="J35" s="8">
        <v>4696812</v>
      </c>
      <c r="K35" s="8"/>
      <c r="L35" s="8"/>
      <c r="M35" s="6">
        <f t="shared" ref="M35:M44" si="15">H35-J35-L35</f>
        <v>51550</v>
      </c>
      <c r="N35" s="7">
        <f t="shared" si="1"/>
        <v>24.210371134020619</v>
      </c>
      <c r="O35" s="7" t="e">
        <f t="shared" si="2"/>
        <v>#DIV/0!</v>
      </c>
      <c r="P35" s="7">
        <f t="shared" si="3"/>
        <v>98.914362468573373</v>
      </c>
      <c r="Q35" s="48">
        <v>22210</v>
      </c>
      <c r="R35" s="47">
        <v>54688</v>
      </c>
    </row>
    <row r="36" spans="1:19" s="4" customFormat="1" ht="21.75" customHeight="1">
      <c r="A36" s="92"/>
      <c r="B36" s="90"/>
      <c r="C36" s="64"/>
      <c r="D36" s="43" t="s">
        <v>61</v>
      </c>
      <c r="E36" s="8">
        <v>24800000</v>
      </c>
      <c r="F36" s="8"/>
      <c r="G36" s="8">
        <v>4415880</v>
      </c>
      <c r="H36" s="20">
        <v>12375381</v>
      </c>
      <c r="I36" s="20">
        <v>4415880</v>
      </c>
      <c r="J36" s="20">
        <v>12375381</v>
      </c>
      <c r="K36" s="8"/>
      <c r="L36" s="8"/>
      <c r="M36" s="6">
        <f t="shared" si="15"/>
        <v>0</v>
      </c>
      <c r="N36" s="7">
        <f t="shared" si="1"/>
        <v>49.90072983870968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19" s="4" customFormat="1" ht="21.75" customHeight="1">
      <c r="A37" s="92"/>
      <c r="B37" s="90"/>
      <c r="C37" s="57" t="s">
        <v>11</v>
      </c>
      <c r="D37" s="59"/>
      <c r="E37" s="8">
        <v>17000000</v>
      </c>
      <c r="F37" s="8"/>
      <c r="G37" s="20">
        <v>8621</v>
      </c>
      <c r="H37" s="20">
        <v>5060117</v>
      </c>
      <c r="I37" s="20">
        <v>8621</v>
      </c>
      <c r="J37" s="20">
        <v>5060117</v>
      </c>
      <c r="K37" s="8"/>
      <c r="L37" s="8"/>
      <c r="M37" s="6">
        <f t="shared" si="15"/>
        <v>0</v>
      </c>
      <c r="N37" s="7">
        <f t="shared" si="1"/>
        <v>29.765394117647059</v>
      </c>
      <c r="O37" s="7" t="e">
        <f t="shared" si="2"/>
        <v>#DIV/0!</v>
      </c>
      <c r="P37" s="7">
        <f t="shared" si="3"/>
        <v>100</v>
      </c>
      <c r="Q37" s="48"/>
      <c r="R37" s="47"/>
      <c r="S37" s="37"/>
    </row>
    <row r="38" spans="1:19" s="4" customFormat="1" ht="21.75" customHeight="1">
      <c r="A38" s="92"/>
      <c r="B38" s="90"/>
      <c r="C38" s="57" t="s">
        <v>37</v>
      </c>
      <c r="D38" s="59"/>
      <c r="E38" s="8">
        <v>62300000</v>
      </c>
      <c r="F38" s="8"/>
      <c r="G38" s="20">
        <v>34235812</v>
      </c>
      <c r="H38" s="20">
        <v>45884034</v>
      </c>
      <c r="I38" s="20">
        <v>34035430</v>
      </c>
      <c r="J38" s="20">
        <v>45311181</v>
      </c>
      <c r="K38" s="8"/>
      <c r="L38" s="8"/>
      <c r="M38" s="6">
        <f t="shared" si="15"/>
        <v>572853</v>
      </c>
      <c r="N38" s="7">
        <f t="shared" si="1"/>
        <v>72.730627608346708</v>
      </c>
      <c r="O38" s="7" t="e">
        <f t="shared" si="2"/>
        <v>#DIV/0!</v>
      </c>
      <c r="P38" s="7">
        <f t="shared" si="3"/>
        <v>98.751519973156675</v>
      </c>
      <c r="Q38" s="48">
        <v>107522</v>
      </c>
      <c r="R38" s="47">
        <v>238808</v>
      </c>
      <c r="S38" s="37"/>
    </row>
    <row r="39" spans="1:19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</row>
    <row r="40" spans="1:19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</row>
    <row r="41" spans="1:19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</row>
    <row r="42" spans="1:19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</row>
    <row r="43" spans="1:19" s="4" customFormat="1" ht="21.75" customHeight="1">
      <c r="A43" s="92"/>
      <c r="B43" s="90"/>
      <c r="C43" s="60" t="s">
        <v>13</v>
      </c>
      <c r="D43" s="61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8"/>
      <c r="R43" s="47"/>
      <c r="S43" s="37"/>
    </row>
    <row r="44" spans="1:19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</row>
    <row r="45" spans="1:19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1250000</v>
      </c>
      <c r="F45" s="35">
        <f t="shared" ref="F45:M45" si="16">SUM(F46:F48)</f>
        <v>0</v>
      </c>
      <c r="G45" s="35">
        <f t="shared" si="16"/>
        <v>-888573</v>
      </c>
      <c r="H45" s="35">
        <f t="shared" si="16"/>
        <v>8023173</v>
      </c>
      <c r="I45" s="35">
        <f t="shared" si="16"/>
        <v>-620734</v>
      </c>
      <c r="J45" s="35">
        <f t="shared" si="16"/>
        <v>-546282</v>
      </c>
      <c r="K45" s="35">
        <f t="shared" si="16"/>
        <v>256039</v>
      </c>
      <c r="L45" s="35">
        <f t="shared" si="16"/>
        <v>462540</v>
      </c>
      <c r="M45" s="35">
        <f t="shared" si="16"/>
        <v>8106915</v>
      </c>
      <c r="N45" s="36">
        <f t="shared" si="1"/>
        <v>-43.702559999999998</v>
      </c>
      <c r="O45" s="36" t="e">
        <f t="shared" si="2"/>
        <v>#DIV/0!</v>
      </c>
      <c r="P45" s="36">
        <f t="shared" si="3"/>
        <v>-6.8088024525957493</v>
      </c>
      <c r="Q45" s="53">
        <f>SUM(Q46:Q48)</f>
        <v>916929</v>
      </c>
      <c r="R45" s="53">
        <f>SUM(R46:R48)</f>
        <v>3172755</v>
      </c>
      <c r="S45" s="38"/>
    </row>
    <row r="46" spans="1:19" s="4" customFormat="1" ht="21.75" customHeight="1">
      <c r="A46" s="88"/>
      <c r="B46" s="57" t="s">
        <v>16</v>
      </c>
      <c r="C46" s="58"/>
      <c r="D46" s="59"/>
      <c r="E46" s="9">
        <v>340000</v>
      </c>
      <c r="F46" s="9"/>
      <c r="G46" s="9">
        <v>-217742</v>
      </c>
      <c r="H46" s="20">
        <v>-24481</v>
      </c>
      <c r="I46" s="20">
        <v>-199203</v>
      </c>
      <c r="J46" s="20">
        <v>-1194445</v>
      </c>
      <c r="K46" s="20">
        <v>12676</v>
      </c>
      <c r="L46" s="20">
        <v>12698</v>
      </c>
      <c r="M46" s="6">
        <f>H46-J46-L46</f>
        <v>1157266</v>
      </c>
      <c r="N46" s="7">
        <f t="shared" si="1"/>
        <v>-351.30735294117648</v>
      </c>
      <c r="O46" s="7" t="e">
        <f t="shared" si="2"/>
        <v>#DIV/0!</v>
      </c>
      <c r="P46" s="7">
        <f t="shared" si="3"/>
        <v>4879.0694824557813</v>
      </c>
      <c r="Q46" s="48">
        <v>224335</v>
      </c>
      <c r="R46" s="47">
        <v>1262227</v>
      </c>
      <c r="S46" s="37"/>
    </row>
    <row r="47" spans="1:19" s="4" customFormat="1" ht="21.75" customHeight="1">
      <c r="A47" s="88"/>
      <c r="B47" s="57" t="s">
        <v>1</v>
      </c>
      <c r="C47" s="58"/>
      <c r="D47" s="59"/>
      <c r="E47" s="9">
        <v>410000</v>
      </c>
      <c r="F47" s="9"/>
      <c r="G47" s="9">
        <v>-23287</v>
      </c>
      <c r="H47" s="20">
        <v>1235618</v>
      </c>
      <c r="I47" s="20">
        <v>22998</v>
      </c>
      <c r="J47" s="20">
        <v>359925</v>
      </c>
      <c r="K47" s="20">
        <v>12408</v>
      </c>
      <c r="L47" s="20">
        <v>56445</v>
      </c>
      <c r="M47" s="6">
        <f>H47-J47-L47</f>
        <v>819248</v>
      </c>
      <c r="N47" s="7">
        <f t="shared" si="1"/>
        <v>87.786585365853654</v>
      </c>
      <c r="O47" s="7" t="e">
        <f t="shared" si="2"/>
        <v>#DIV/0!</v>
      </c>
      <c r="P47" s="7">
        <f t="shared" si="3"/>
        <v>29.12914832901431</v>
      </c>
      <c r="Q47" s="48">
        <v>23960</v>
      </c>
      <c r="R47" s="47">
        <v>115858</v>
      </c>
      <c r="S47" s="37"/>
    </row>
    <row r="48" spans="1:19" s="4" customFormat="1" ht="21.75" customHeight="1">
      <c r="A48" s="89"/>
      <c r="B48" s="57" t="s">
        <v>17</v>
      </c>
      <c r="C48" s="58"/>
      <c r="D48" s="59"/>
      <c r="E48" s="8">
        <v>500000</v>
      </c>
      <c r="F48" s="8"/>
      <c r="G48" s="9">
        <v>-647544</v>
      </c>
      <c r="H48" s="20">
        <v>6812036</v>
      </c>
      <c r="I48" s="20">
        <v>-444529</v>
      </c>
      <c r="J48" s="20">
        <v>288238</v>
      </c>
      <c r="K48" s="20">
        <v>230955</v>
      </c>
      <c r="L48" s="20">
        <v>393397</v>
      </c>
      <c r="M48" s="6">
        <f>H48-J48-L48</f>
        <v>6130401</v>
      </c>
      <c r="N48" s="7">
        <f t="shared" si="1"/>
        <v>57.647599999999997</v>
      </c>
      <c r="O48" s="7" t="e">
        <f t="shared" si="2"/>
        <v>#DIV/0!</v>
      </c>
      <c r="P48" s="7">
        <f t="shared" si="3"/>
        <v>4.2313047083133446</v>
      </c>
      <c r="Q48" s="48">
        <v>668634</v>
      </c>
      <c r="R48" s="47">
        <v>1794670</v>
      </c>
      <c r="S48" s="37"/>
    </row>
    <row r="49" spans="19:19">
      <c r="S49" s="39"/>
    </row>
    <row r="50" spans="19:19">
      <c r="S50" s="39"/>
    </row>
    <row r="51" spans="19:19">
      <c r="S51" s="39"/>
    </row>
    <row r="52" spans="19:19">
      <c r="S52" s="39"/>
    </row>
    <row r="53" spans="19:19">
      <c r="S53" s="39"/>
    </row>
    <row r="54" spans="19:19">
      <c r="S54" s="39"/>
    </row>
    <row r="55" spans="19:19">
      <c r="S55" s="39"/>
    </row>
    <row r="56" spans="19:19">
      <c r="S56" s="39"/>
    </row>
    <row r="57" spans="19:19">
      <c r="S57" s="39"/>
    </row>
    <row r="58" spans="19:19">
      <c r="S58" s="39"/>
    </row>
    <row r="59" spans="19:19">
      <c r="S59" s="39"/>
    </row>
    <row r="60" spans="19:19">
      <c r="S60" s="39"/>
    </row>
    <row r="61" spans="19:19">
      <c r="S61" s="39"/>
    </row>
    <row r="62" spans="19:19">
      <c r="S62" s="39"/>
    </row>
    <row r="63" spans="19:19">
      <c r="S63" s="39"/>
    </row>
    <row r="64" spans="19:19">
      <c r="S64" s="39"/>
    </row>
    <row r="65" spans="19:19">
      <c r="S65" s="39"/>
    </row>
    <row r="66" spans="19:19">
      <c r="S66" s="39"/>
    </row>
    <row r="67" spans="19:19">
      <c r="S67" s="39"/>
    </row>
    <row r="68" spans="19:19">
      <c r="S68" s="39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2016-05-04T07:12:02Z</cp:lastPrinted>
  <dcterms:created xsi:type="dcterms:W3CDTF">1999-04-08T04:49:33Z</dcterms:created>
  <dcterms:modified xsi:type="dcterms:W3CDTF">2016-06-28T23:32:49Z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