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R23" i="18"/>
  <c r="P25"/>
  <c r="H23"/>
  <c r="K12"/>
  <c r="L12"/>
  <c r="I33"/>
  <c r="I30" s="1"/>
  <c r="H33"/>
  <c r="H30"/>
  <c r="H8" s="1"/>
  <c r="M26"/>
  <c r="J33"/>
  <c r="O33"/>
  <c r="F33"/>
  <c r="F30" s="1"/>
  <c r="F8" s="1"/>
  <c r="L44"/>
  <c r="R44"/>
  <c r="Q44"/>
  <c r="R33"/>
  <c r="Q33"/>
  <c r="Q30"/>
  <c r="Q8" s="1"/>
  <c r="Q23"/>
  <c r="R15"/>
  <c r="Q15"/>
  <c r="R12"/>
  <c r="Q12"/>
  <c r="M45"/>
  <c r="H15"/>
  <c r="G15"/>
  <c r="N11"/>
  <c r="E12"/>
  <c r="F12"/>
  <c r="G12"/>
  <c r="H12"/>
  <c r="I12"/>
  <c r="J12"/>
  <c r="J10" s="1"/>
  <c r="M13"/>
  <c r="N13"/>
  <c r="O13"/>
  <c r="P13"/>
  <c r="M14"/>
  <c r="N14"/>
  <c r="O14"/>
  <c r="P14"/>
  <c r="E15"/>
  <c r="F15"/>
  <c r="I15"/>
  <c r="I10" s="1"/>
  <c r="I7" s="1"/>
  <c r="J15"/>
  <c r="K15"/>
  <c r="L15"/>
  <c r="M16"/>
  <c r="M15" s="1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E10" s="1"/>
  <c r="E7" s="1"/>
  <c r="F23"/>
  <c r="G23"/>
  <c r="I23"/>
  <c r="K23"/>
  <c r="K10" s="1"/>
  <c r="K7" s="1"/>
  <c r="L23"/>
  <c r="L10" s="1"/>
  <c r="M24"/>
  <c r="N24"/>
  <c r="O24"/>
  <c r="P24"/>
  <c r="N26"/>
  <c r="P26"/>
  <c r="M27"/>
  <c r="N27"/>
  <c r="O27"/>
  <c r="P27"/>
  <c r="N28"/>
  <c r="O28"/>
  <c r="N29"/>
  <c r="O29"/>
  <c r="M31"/>
  <c r="M30" s="1"/>
  <c r="M8" s="1"/>
  <c r="N31"/>
  <c r="O31"/>
  <c r="P31"/>
  <c r="M32"/>
  <c r="N32"/>
  <c r="O32"/>
  <c r="P32"/>
  <c r="E33"/>
  <c r="E30" s="1"/>
  <c r="G33"/>
  <c r="G30" s="1"/>
  <c r="K33"/>
  <c r="K30" s="1"/>
  <c r="L33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N44" s="1"/>
  <c r="K44"/>
  <c r="N45"/>
  <c r="O45"/>
  <c r="P45"/>
  <c r="M46"/>
  <c r="N46"/>
  <c r="O46"/>
  <c r="P46"/>
  <c r="M47"/>
  <c r="N47"/>
  <c r="O47"/>
  <c r="P47"/>
  <c r="R30"/>
  <c r="R8" s="1"/>
  <c r="O15"/>
  <c r="O26"/>
  <c r="M34"/>
  <c r="M33" s="1"/>
  <c r="M28"/>
  <c r="P28"/>
  <c r="O11"/>
  <c r="J23"/>
  <c r="O23" s="1"/>
  <c r="M25"/>
  <c r="N25"/>
  <c r="O25"/>
  <c r="M29"/>
  <c r="P29"/>
  <c r="M11"/>
  <c r="P11"/>
  <c r="L30"/>
  <c r="L8" s="1"/>
  <c r="P15"/>
  <c r="N15"/>
  <c r="P44"/>
  <c r="O44"/>
  <c r="P33"/>
  <c r="Q10"/>
  <c r="Q9" s="1"/>
  <c r="J30"/>
  <c r="O30" s="1"/>
  <c r="N33"/>
  <c r="P23"/>
  <c r="G10"/>
  <c r="G7" s="1"/>
  <c r="M12"/>
  <c r="J8"/>
  <c r="G8" l="1"/>
  <c r="G9"/>
  <c r="J7"/>
  <c r="N10"/>
  <c r="P8"/>
  <c r="M44"/>
  <c r="O8"/>
  <c r="M10"/>
  <c r="M9" s="1"/>
  <c r="Q7"/>
  <c r="Q6" s="1"/>
  <c r="G6"/>
  <c r="N23"/>
  <c r="N12"/>
  <c r="F10"/>
  <c r="O10" s="1"/>
  <c r="O12"/>
  <c r="M23"/>
  <c r="H10"/>
  <c r="P10" s="1"/>
  <c r="R10"/>
  <c r="R9" s="1"/>
  <c r="E9"/>
  <c r="E8"/>
  <c r="E6" s="1"/>
  <c r="K8"/>
  <c r="K6" s="1"/>
  <c r="K9"/>
  <c r="R7"/>
  <c r="I9"/>
  <c r="I8"/>
  <c r="I6" s="1"/>
  <c r="H9"/>
  <c r="L7"/>
  <c r="L9"/>
  <c r="F9"/>
  <c r="F7"/>
  <c r="P30"/>
  <c r="N30"/>
  <c r="J9"/>
  <c r="M7" l="1"/>
  <c r="M6" s="1"/>
  <c r="J6"/>
  <c r="N7"/>
  <c r="H7"/>
  <c r="P7" s="1"/>
  <c r="N6"/>
  <c r="N9"/>
  <c r="P9"/>
  <c r="O9"/>
  <c r="O7"/>
  <c r="F6"/>
  <c r="O6" s="1"/>
  <c r="L6"/>
  <c r="R6"/>
  <c r="N8"/>
  <c r="H6" l="1"/>
  <c r="P6" s="1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<sst xmlns="http://schemas.openxmlformats.org/spreadsheetml/2006/main" count="75" uniqueCount="63">
  <si>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</si>
  <si>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</si>
  <si>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</si>
  <si>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</si>
  <si>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</si>
  <si>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</si>
  <si>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</si>
  <si>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</si>
  <si>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</si>
  <si>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</si>
  <si>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</si>
  <si>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</si>
  <si>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</si>
  <si>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</si>
  <si>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</si>
  <si>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</si>
  <si>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</si>
  <si>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</si>
  <si>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</si>
  <si>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</si>
  <si>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</si>
  <si>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</si>
  <si>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</si>
  <si>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</si>
  <si>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</si>
  <si>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</si>
  <si>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</si>
  <si>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</si>
  <si>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</si>
  <si>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</si>
  <si>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</si>
  <si>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</si>
  <si>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</si>
  <si>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</si>
  <si>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</si>
  <si>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</si>
  <si>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</si>
  <si>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</si>
  <si>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</si>
  <si>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</si>
  <si>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</si>
  <si>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</si>
  <si>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</si>
  <si>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</si>
  <si>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</si>
  <si>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</si>
  <si>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</si>
  <si>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</si>
  <si>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</si>
  <si>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</si>
  <si>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</si>
  <si>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</si>
  <si>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</si>
  <si>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</si>
  <si>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</si>
  <si>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</si>
  <si>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</si>
  <si>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</si>
  <si>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</si>
  <si>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</si>
  <si>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</si>
  <si>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</si>
  <si>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4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</si>
</sst>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2" fillId="4" borderId="17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8" borderId="19" xfId="0" applyNumberFormat="1" applyFont="1" applyFill="1" applyBorder="1" applyAlignment="1" applyProtection="1">
      <alignment horizontal="center" vertical="center"/>
    </xf>
    <xf numFmtId="3" fontId="12" fillId="8" borderId="20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/>
    </xf>
    <xf numFmtId="3" fontId="12" fillId="4" borderId="16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4" borderId="22" xfId="0" applyNumberFormat="1" applyFont="1" applyFill="1" applyBorder="1" applyAlignment="1" applyProtection="1">
      <alignment horizontal="center" vertical="center"/>
    </xf>
    <xf numFmtId="3" fontId="12" fillId="4" borderId="23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10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9" fillId="5" borderId="11" xfId="0" applyNumberFormat="1" applyFont="1" applyFill="1" applyBorder="1" applyAlignment="1" applyProtection="1">
      <alignment horizontal="center" vertical="center" wrapText="1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6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C31" sqref="C31:D31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60" t="s">
        <v>62</v>
      </c>
      <c r="H1" s="60"/>
      <c r="I1" s="60"/>
      <c r="J1" s="60"/>
      <c r="K1" s="60"/>
      <c r="L1" s="60"/>
      <c r="M1" s="60"/>
      <c r="N1" s="60"/>
      <c r="O1" s="11"/>
      <c r="P1" s="11"/>
      <c r="Q1" s="11"/>
    </row>
    <row r="2" spans="1:18" s="10" customFormat="1" ht="14.25" customHeight="1">
      <c r="E2" s="12"/>
      <c r="G2" s="60"/>
      <c r="H2" s="60"/>
      <c r="I2" s="60"/>
      <c r="J2" s="60"/>
      <c r="K2" s="60"/>
      <c r="L2" s="60"/>
      <c r="M2" s="60"/>
      <c r="N2" s="60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9" t="s">
        <v>42</v>
      </c>
      <c r="F4" s="69"/>
      <c r="G4" s="58" t="s">
        <v>43</v>
      </c>
      <c r="H4" s="59"/>
      <c r="I4" s="58" t="s">
        <v>44</v>
      </c>
      <c r="J4" s="59"/>
      <c r="K4" s="58" t="s">
        <v>45</v>
      </c>
      <c r="L4" s="59"/>
      <c r="M4" s="69" t="s">
        <v>46</v>
      </c>
      <c r="N4" s="69" t="s">
        <v>47</v>
      </c>
      <c r="O4" s="69"/>
      <c r="P4" s="69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89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308152000</v>
      </c>
      <c r="F6" s="22">
        <f t="shared" si="0"/>
        <v>0</v>
      </c>
      <c r="G6" s="22">
        <f>SUM(G7:G8)</f>
        <v>62216505</v>
      </c>
      <c r="H6" s="22">
        <f t="shared" si="0"/>
        <v>138714765</v>
      </c>
      <c r="I6" s="22">
        <f t="shared" si="0"/>
        <v>62356482</v>
      </c>
      <c r="J6" s="22">
        <f>SUM(J7:J8)</f>
        <v>130517666</v>
      </c>
      <c r="K6" s="22">
        <f t="shared" si="0"/>
        <v>59241</v>
      </c>
      <c r="L6" s="22">
        <f t="shared" si="0"/>
        <v>107689</v>
      </c>
      <c r="M6" s="22">
        <f t="shared" si="0"/>
        <v>8089410</v>
      </c>
      <c r="N6" s="23">
        <f t="shared" ref="N6:N47" si="1">+J6/E6*100</f>
        <v>42.354963135076197</v>
      </c>
      <c r="O6" s="23" t="e">
        <f t="shared" ref="O6:O47" si="2">+J6/F6*100</f>
        <v>#DIV/0!</v>
      </c>
      <c r="P6" s="23">
        <f t="shared" ref="P6:P47" si="3">+J6/H6*100</f>
        <v>94.090680253107877</v>
      </c>
      <c r="Q6" s="22">
        <f>SUM(Q7:Q8)</f>
        <v>269748</v>
      </c>
      <c r="R6" s="22">
        <f>SUM(R7:R8)</f>
        <v>1695974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4">E10+E45+E46</f>
        <v>90500000</v>
      </c>
      <c r="F7" s="14">
        <f t="shared" si="4"/>
        <v>0</v>
      </c>
      <c r="G7" s="14">
        <f t="shared" si="4"/>
        <v>6043942</v>
      </c>
      <c r="H7" s="14">
        <f t="shared" si="4"/>
        <v>39048218</v>
      </c>
      <c r="I7" s="14">
        <f t="shared" si="4"/>
        <v>6069986</v>
      </c>
      <c r="J7" s="14">
        <f t="shared" si="4"/>
        <v>36856493</v>
      </c>
      <c r="K7" s="14">
        <f t="shared" si="4"/>
        <v>3323</v>
      </c>
      <c r="L7" s="14">
        <f t="shared" si="4"/>
        <v>11304</v>
      </c>
      <c r="M7" s="14">
        <f t="shared" si="4"/>
        <v>2180421</v>
      </c>
      <c r="N7" s="15">
        <f t="shared" si="1"/>
        <v>40.725406629834254</v>
      </c>
      <c r="O7" s="15" t="e">
        <f t="shared" si="2"/>
        <v>#DIV/0!</v>
      </c>
      <c r="P7" s="15">
        <f t="shared" si="3"/>
        <v>94.387131827629105</v>
      </c>
      <c r="Q7" s="14">
        <f>Q10+Q45+Q46</f>
        <v>33818</v>
      </c>
      <c r="R7" s="14">
        <f>R10+R45+R46</f>
        <v>276839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217652000</v>
      </c>
      <c r="F8" s="24">
        <f t="shared" ref="F8:M8" si="5">F30+F47</f>
        <v>0</v>
      </c>
      <c r="G8" s="24">
        <f t="shared" si="5"/>
        <v>56172563</v>
      </c>
      <c r="H8" s="24">
        <f t="shared" si="5"/>
        <v>99666547</v>
      </c>
      <c r="I8" s="24">
        <f t="shared" si="5"/>
        <v>56286496</v>
      </c>
      <c r="J8" s="24">
        <f t="shared" si="5"/>
        <v>93661173</v>
      </c>
      <c r="K8" s="24">
        <f t="shared" si="5"/>
        <v>55918</v>
      </c>
      <c r="L8" s="24">
        <f t="shared" si="5"/>
        <v>96385</v>
      </c>
      <c r="M8" s="24">
        <f t="shared" si="5"/>
        <v>5908989</v>
      </c>
      <c r="N8" s="25">
        <f t="shared" si="1"/>
        <v>43.032534964071083</v>
      </c>
      <c r="O8" s="25" t="e">
        <f t="shared" si="2"/>
        <v>#DIV/0!</v>
      </c>
      <c r="P8" s="25">
        <f t="shared" si="3"/>
        <v>93.97453390253402</v>
      </c>
      <c r="Q8" s="24">
        <f>Q30+Q47</f>
        <v>235930</v>
      </c>
      <c r="R8" s="24">
        <f>R30+R47</f>
        <v>1419135</v>
      </c>
    </row>
    <row r="9" spans="1:18" s="4" customFormat="1" ht="21.75" customHeight="1">
      <c r="A9" s="94" t="s">
        <v>18</v>
      </c>
      <c r="B9" s="96" t="s">
        <v>15</v>
      </c>
      <c r="C9" s="96"/>
      <c r="D9" s="97"/>
      <c r="E9" s="51">
        <f t="shared" ref="E9:M9" si="6">SUM(E10,E30)</f>
        <v>306752000</v>
      </c>
      <c r="F9" s="20">
        <f t="shared" si="6"/>
        <v>0</v>
      </c>
      <c r="G9" s="20">
        <f t="shared" si="6"/>
        <v>62383800</v>
      </c>
      <c r="H9" s="20">
        <f t="shared" si="6"/>
        <v>129996470</v>
      </c>
      <c r="I9" s="20">
        <f t="shared" si="6"/>
        <v>62269084</v>
      </c>
      <c r="J9" s="20">
        <f t="shared" si="6"/>
        <v>129341230</v>
      </c>
      <c r="K9" s="20">
        <f t="shared" si="6"/>
        <v>0</v>
      </c>
      <c r="L9" s="20">
        <f t="shared" si="6"/>
        <v>0</v>
      </c>
      <c r="M9" s="20">
        <f t="shared" si="6"/>
        <v>655240</v>
      </c>
      <c r="N9" s="21">
        <f t="shared" si="1"/>
        <v>42.164755242019616</v>
      </c>
      <c r="O9" s="21" t="e">
        <f t="shared" si="2"/>
        <v>#DIV/0!</v>
      </c>
      <c r="P9" s="21">
        <f t="shared" si="3"/>
        <v>99.495955544023616</v>
      </c>
      <c r="Q9" s="20">
        <f>SUM(Q10,Q30)</f>
        <v>66761</v>
      </c>
      <c r="R9" s="20">
        <f>SUM(R10,R30)</f>
        <v>201670</v>
      </c>
    </row>
    <row r="10" spans="1:18" s="4" customFormat="1" ht="21.75" customHeight="1">
      <c r="A10" s="95"/>
      <c r="B10" s="66" t="s">
        <v>19</v>
      </c>
      <c r="C10" s="62" t="s">
        <v>7</v>
      </c>
      <c r="D10" s="63"/>
      <c r="E10" s="52">
        <f t="shared" ref="E10:M10" si="7">SUM(E11,E12,E15,E18:E22,E23)</f>
        <v>89800000</v>
      </c>
      <c r="F10" s="6">
        <f t="shared" si="7"/>
        <v>0</v>
      </c>
      <c r="G10" s="6">
        <f t="shared" si="7"/>
        <v>6035843</v>
      </c>
      <c r="H10" s="6">
        <f t="shared" si="7"/>
        <v>36675348</v>
      </c>
      <c r="I10" s="6">
        <f t="shared" si="7"/>
        <v>6006406</v>
      </c>
      <c r="J10" s="6">
        <f t="shared" si="7"/>
        <v>36446879</v>
      </c>
      <c r="K10" s="6">
        <f t="shared" si="7"/>
        <v>0</v>
      </c>
      <c r="L10" s="6">
        <f t="shared" si="7"/>
        <v>0</v>
      </c>
      <c r="M10" s="6">
        <f t="shared" si="7"/>
        <v>228469</v>
      </c>
      <c r="N10" s="7">
        <f t="shared" si="1"/>
        <v>40.586724944320714</v>
      </c>
      <c r="O10" s="7" t="e">
        <f t="shared" si="2"/>
        <v>#DIV/0!</v>
      </c>
      <c r="P10" s="7">
        <f t="shared" si="3"/>
        <v>99.377050219128122</v>
      </c>
      <c r="Q10" s="6">
        <f>SUM(Q11,Q12,Q15,Q18:Q22,Q23)</f>
        <v>32977</v>
      </c>
      <c r="R10" s="6">
        <f>SUM(R11,R12,R15,R18:R22,R23)</f>
        <v>108827</v>
      </c>
    </row>
    <row r="11" spans="1:18" s="4" customFormat="1" ht="21.75" customHeight="1">
      <c r="A11" s="95"/>
      <c r="B11" s="93"/>
      <c r="C11" s="61" t="s">
        <v>20</v>
      </c>
      <c r="D11" s="63"/>
      <c r="E11" s="47">
        <v>50000000</v>
      </c>
      <c r="F11" s="9"/>
      <c r="G11" s="9">
        <v>4921641</v>
      </c>
      <c r="H11" s="9">
        <v>26389294</v>
      </c>
      <c r="I11" s="9">
        <v>4900662</v>
      </c>
      <c r="J11" s="9">
        <v>26240058</v>
      </c>
      <c r="K11" s="9">
        <v>0</v>
      </c>
      <c r="L11" s="17">
        <v>0</v>
      </c>
      <c r="M11" s="6">
        <f>H11-J11-L11</f>
        <v>149236</v>
      </c>
      <c r="N11" s="7">
        <f t="shared" si="1"/>
        <v>52.480115999999995</v>
      </c>
      <c r="O11" s="7" t="e">
        <f t="shared" si="2"/>
        <v>#DIV/0!</v>
      </c>
      <c r="P11" s="7">
        <f t="shared" si="3"/>
        <v>99.434482786845308</v>
      </c>
      <c r="Q11" s="41">
        <v>22360</v>
      </c>
      <c r="R11" s="40">
        <v>74799</v>
      </c>
    </row>
    <row r="12" spans="1:18" s="4" customFormat="1" ht="21.75" customHeight="1">
      <c r="A12" s="95"/>
      <c r="B12" s="93"/>
      <c r="C12" s="66" t="s">
        <v>58</v>
      </c>
      <c r="D12" s="36" t="s">
        <v>26</v>
      </c>
      <c r="E12" s="53">
        <f t="shared" ref="E12:M12" si="8">SUM(E13:E14)</f>
        <v>6800000</v>
      </c>
      <c r="F12" s="16">
        <f t="shared" si="8"/>
        <v>0</v>
      </c>
      <c r="G12" s="16">
        <f t="shared" si="8"/>
        <v>461133</v>
      </c>
      <c r="H12" s="16">
        <f t="shared" si="8"/>
        <v>3092098</v>
      </c>
      <c r="I12" s="16">
        <f t="shared" si="8"/>
        <v>465976</v>
      </c>
      <c r="J12" s="16">
        <f t="shared" si="8"/>
        <v>3042743</v>
      </c>
      <c r="K12" s="16">
        <f t="shared" si="8"/>
        <v>0</v>
      </c>
      <c r="L12" s="16">
        <f t="shared" si="8"/>
        <v>0</v>
      </c>
      <c r="M12" s="16">
        <f t="shared" si="8"/>
        <v>49355</v>
      </c>
      <c r="N12" s="7">
        <f t="shared" si="1"/>
        <v>44.746220588235289</v>
      </c>
      <c r="O12" s="7" t="e">
        <f t="shared" si="2"/>
        <v>#DIV/0!</v>
      </c>
      <c r="P12" s="7" t="s">
        <v>61</v>
      </c>
      <c r="Q12" s="42">
        <f>SUM(Q13:Q14)</f>
        <v>656</v>
      </c>
      <c r="R12" s="42">
        <f>SUM(R13:R14)</f>
        <v>6007</v>
      </c>
    </row>
    <row r="13" spans="1:18" s="4" customFormat="1" ht="21.75" customHeight="1">
      <c r="A13" s="95"/>
      <c r="B13" s="93"/>
      <c r="C13" s="67"/>
      <c r="D13" s="37" t="s">
        <v>28</v>
      </c>
      <c r="E13" s="54">
        <v>5806154</v>
      </c>
      <c r="F13" s="8"/>
      <c r="G13" s="9">
        <v>437893</v>
      </c>
      <c r="H13" s="17">
        <v>2161259</v>
      </c>
      <c r="I13" s="9">
        <v>437761</v>
      </c>
      <c r="J13" s="17">
        <v>2147110</v>
      </c>
      <c r="K13" s="9">
        <v>0</v>
      </c>
      <c r="L13" s="17">
        <v>0</v>
      </c>
      <c r="M13" s="6">
        <f>H13-J13-L13</f>
        <v>14149</v>
      </c>
      <c r="N13" s="7">
        <f t="shared" si="1"/>
        <v>36.979900980924725</v>
      </c>
      <c r="O13" s="7" t="e">
        <f t="shared" si="2"/>
        <v>#DIV/0!</v>
      </c>
      <c r="P13" s="7">
        <f t="shared" si="3"/>
        <v>99.345335288366641</v>
      </c>
      <c r="Q13" s="41">
        <v>641</v>
      </c>
      <c r="R13" s="40">
        <v>5818</v>
      </c>
    </row>
    <row r="14" spans="1:18" s="4" customFormat="1" ht="21.75" customHeight="1">
      <c r="A14" s="95"/>
      <c r="B14" s="93"/>
      <c r="C14" s="68"/>
      <c r="D14" s="37" t="s">
        <v>29</v>
      </c>
      <c r="E14" s="54">
        <v>993846</v>
      </c>
      <c r="F14" s="8"/>
      <c r="G14" s="9">
        <v>23240</v>
      </c>
      <c r="H14" s="17">
        <v>930839</v>
      </c>
      <c r="I14" s="9">
        <v>28215</v>
      </c>
      <c r="J14" s="17">
        <v>895633</v>
      </c>
      <c r="K14" s="9">
        <v>0</v>
      </c>
      <c r="L14" s="17">
        <v>0</v>
      </c>
      <c r="M14" s="6">
        <f>H14-J14-L14</f>
        <v>35206</v>
      </c>
      <c r="N14" s="7">
        <f t="shared" si="1"/>
        <v>90.117885467164939</v>
      </c>
      <c r="O14" s="7" t="e">
        <f t="shared" si="2"/>
        <v>#DIV/0!</v>
      </c>
      <c r="P14" s="7">
        <f t="shared" si="3"/>
        <v>96.217820697241947</v>
      </c>
      <c r="Q14" s="41">
        <v>15</v>
      </c>
      <c r="R14" s="40">
        <v>189</v>
      </c>
    </row>
    <row r="15" spans="1:18" s="4" customFormat="1" ht="21.75" customHeight="1">
      <c r="A15" s="95"/>
      <c r="B15" s="93"/>
      <c r="C15" s="66" t="s">
        <v>59</v>
      </c>
      <c r="D15" s="36" t="s">
        <v>26</v>
      </c>
      <c r="E15" s="53">
        <f t="shared" ref="E15:M15" si="9">SUM(E16:E17)</f>
        <v>11000000</v>
      </c>
      <c r="F15" s="16">
        <f t="shared" si="9"/>
        <v>0</v>
      </c>
      <c r="G15" s="16">
        <f t="shared" si="9"/>
        <v>137665</v>
      </c>
      <c r="H15" s="16">
        <f t="shared" si="9"/>
        <v>1165430</v>
      </c>
      <c r="I15" s="16">
        <f t="shared" si="9"/>
        <v>131359</v>
      </c>
      <c r="J15" s="16">
        <f t="shared" si="9"/>
        <v>1158547</v>
      </c>
      <c r="K15" s="16">
        <f t="shared" si="9"/>
        <v>0</v>
      </c>
      <c r="L15" s="16">
        <f t="shared" si="9"/>
        <v>0</v>
      </c>
      <c r="M15" s="16">
        <f t="shared" si="9"/>
        <v>6883</v>
      </c>
      <c r="N15" s="7">
        <f t="shared" si="1"/>
        <v>10.532245454545453</v>
      </c>
      <c r="O15" s="7" t="e">
        <f t="shared" si="2"/>
        <v>#DIV/0!</v>
      </c>
      <c r="P15" s="7">
        <f t="shared" si="3"/>
        <v>99.409402538118968</v>
      </c>
      <c r="Q15" s="42">
        <f>SUM(Q16:Q17)</f>
        <v>0</v>
      </c>
      <c r="R15" s="42">
        <f>SUM(R16:R17)</f>
        <v>6</v>
      </c>
    </row>
    <row r="16" spans="1:18" s="4" customFormat="1" ht="21.75" customHeight="1">
      <c r="A16" s="95"/>
      <c r="B16" s="93"/>
      <c r="C16" s="67"/>
      <c r="D16" s="38" t="s">
        <v>30</v>
      </c>
      <c r="E16" s="54">
        <v>2433150</v>
      </c>
      <c r="F16" s="8"/>
      <c r="G16" s="17">
        <v>137654</v>
      </c>
      <c r="H16" s="17">
        <v>1165393</v>
      </c>
      <c r="I16" s="17">
        <v>131359</v>
      </c>
      <c r="J16" s="17">
        <v>1158521</v>
      </c>
      <c r="K16" s="17">
        <v>0</v>
      </c>
      <c r="L16" s="17">
        <v>0</v>
      </c>
      <c r="M16" s="6">
        <f t="shared" ref="M16:M22" si="10">H16-J16-L16</f>
        <v>6872</v>
      </c>
      <c r="N16" s="7">
        <f t="shared" si="1"/>
        <v>47.614039413928445</v>
      </c>
      <c r="O16" s="7" t="e">
        <f t="shared" si="2"/>
        <v>#DIV/0!</v>
      </c>
      <c r="P16" s="7">
        <f t="shared" si="3"/>
        <v>99.410327674870189</v>
      </c>
      <c r="Q16" s="41">
        <v>0</v>
      </c>
      <c r="R16" s="40">
        <v>6</v>
      </c>
    </row>
    <row r="17" spans="1:18" s="4" customFormat="1" ht="21.75" customHeight="1">
      <c r="A17" s="95"/>
      <c r="B17" s="93"/>
      <c r="C17" s="68"/>
      <c r="D17" s="38" t="s">
        <v>31</v>
      </c>
      <c r="E17" s="54">
        <v>8566850</v>
      </c>
      <c r="F17" s="8"/>
      <c r="G17" s="17">
        <v>11</v>
      </c>
      <c r="H17" s="17">
        <v>37</v>
      </c>
      <c r="I17" s="17">
        <v>0</v>
      </c>
      <c r="J17" s="17">
        <v>26</v>
      </c>
      <c r="K17" s="17"/>
      <c r="L17" s="17"/>
      <c r="M17" s="6">
        <f t="shared" si="10"/>
        <v>11</v>
      </c>
      <c r="N17" s="7">
        <f t="shared" si="1"/>
        <v>3.034954504864682E-4</v>
      </c>
      <c r="O17" s="7" t="e">
        <f t="shared" si="2"/>
        <v>#DIV/0!</v>
      </c>
      <c r="P17" s="7">
        <f t="shared" si="3"/>
        <v>70.270270270270274</v>
      </c>
      <c r="Q17" s="41"/>
      <c r="R17" s="40"/>
    </row>
    <row r="18" spans="1:18" s="4" customFormat="1" ht="21.75" customHeight="1">
      <c r="A18" s="95"/>
      <c r="B18" s="93"/>
      <c r="C18" s="61" t="s">
        <v>32</v>
      </c>
      <c r="D18" s="63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95"/>
      <c r="B19" s="93"/>
      <c r="C19" s="64" t="s">
        <v>21</v>
      </c>
      <c r="D19" s="65"/>
      <c r="E19" s="54"/>
      <c r="F19" s="8"/>
      <c r="G19" s="8">
        <v>6033</v>
      </c>
      <c r="H19" s="17">
        <v>31916</v>
      </c>
      <c r="I19" s="17">
        <v>6033</v>
      </c>
      <c r="J19" s="17">
        <v>31916</v>
      </c>
      <c r="K19" s="17">
        <v>0</v>
      </c>
      <c r="L19" s="17">
        <v>0</v>
      </c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1">
        <v>112</v>
      </c>
      <c r="R19" s="40">
        <v>855</v>
      </c>
    </row>
    <row r="20" spans="1:18" s="4" customFormat="1" ht="21.75" customHeight="1">
      <c r="A20" s="95"/>
      <c r="B20" s="93"/>
      <c r="C20" s="64" t="s">
        <v>22</v>
      </c>
      <c r="D20" s="65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95"/>
      <c r="B21" s="93"/>
      <c r="C21" s="64" t="s">
        <v>23</v>
      </c>
      <c r="D21" s="65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95"/>
      <c r="B22" s="93"/>
      <c r="C22" s="64" t="s">
        <v>24</v>
      </c>
      <c r="D22" s="65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95"/>
      <c r="B23" s="93"/>
      <c r="C23" s="66" t="s">
        <v>33</v>
      </c>
      <c r="D23" s="36" t="s">
        <v>26</v>
      </c>
      <c r="E23" s="52">
        <f>SUM(E24:E29)</f>
        <v>22000000</v>
      </c>
      <c r="F23" s="6">
        <f t="shared" ref="F23:M23" si="11">SUM(F24:F29)</f>
        <v>0</v>
      </c>
      <c r="G23" s="6">
        <f t="shared" si="11"/>
        <v>509371</v>
      </c>
      <c r="H23" s="6">
        <f t="shared" si="11"/>
        <v>5996610</v>
      </c>
      <c r="I23" s="6">
        <f t="shared" si="11"/>
        <v>502376</v>
      </c>
      <c r="J23" s="6">
        <f t="shared" si="11"/>
        <v>5973615</v>
      </c>
      <c r="K23" s="6">
        <f t="shared" si="11"/>
        <v>0</v>
      </c>
      <c r="L23" s="6">
        <f t="shared" si="11"/>
        <v>0</v>
      </c>
      <c r="M23" s="6">
        <f t="shared" si="11"/>
        <v>22995</v>
      </c>
      <c r="N23" s="7">
        <f t="shared" si="1"/>
        <v>27.152795454545455</v>
      </c>
      <c r="O23" s="7" t="e">
        <f t="shared" si="2"/>
        <v>#DIV/0!</v>
      </c>
      <c r="P23" s="7">
        <f t="shared" si="3"/>
        <v>99.616533341337856</v>
      </c>
      <c r="Q23" s="43">
        <f>SUM(Q24:Q29)</f>
        <v>9849</v>
      </c>
      <c r="R23" s="43">
        <f>SUM(R24:R29)</f>
        <v>27160</v>
      </c>
    </row>
    <row r="24" spans="1:18" s="4" customFormat="1" ht="21.75" customHeight="1">
      <c r="A24" s="95"/>
      <c r="B24" s="93"/>
      <c r="C24" s="67"/>
      <c r="D24" s="39" t="s">
        <v>39</v>
      </c>
      <c r="E24" s="55">
        <v>2509000</v>
      </c>
      <c r="F24" s="8"/>
      <c r="G24" s="17">
        <v>275868</v>
      </c>
      <c r="H24" s="40">
        <v>1515735</v>
      </c>
      <c r="I24" s="17">
        <v>275381</v>
      </c>
      <c r="J24" s="40">
        <v>1506439</v>
      </c>
      <c r="K24" s="17"/>
      <c r="L24" s="17"/>
      <c r="M24" s="6">
        <f t="shared" ref="M24:M29" si="12">H24-J24-L24</f>
        <v>9296</v>
      </c>
      <c r="N24" s="7">
        <f t="shared" si="1"/>
        <v>60.041410920685536</v>
      </c>
      <c r="O24" s="7" t="e">
        <f t="shared" si="2"/>
        <v>#DIV/0!</v>
      </c>
      <c r="P24" s="7">
        <f t="shared" si="3"/>
        <v>99.386700181760006</v>
      </c>
      <c r="Q24" s="41">
        <v>1118</v>
      </c>
      <c r="R24" s="40">
        <v>3947</v>
      </c>
    </row>
    <row r="25" spans="1:18" s="4" customFormat="1" ht="21.75" customHeight="1">
      <c r="A25" s="95"/>
      <c r="B25" s="93"/>
      <c r="C25" s="67"/>
      <c r="D25" s="39" t="s">
        <v>34</v>
      </c>
      <c r="E25" s="55">
        <v>1828000</v>
      </c>
      <c r="F25" s="8"/>
      <c r="G25" s="17">
        <v>71386</v>
      </c>
      <c r="H25" s="40">
        <v>360097</v>
      </c>
      <c r="I25" s="17">
        <v>71356</v>
      </c>
      <c r="J25" s="40">
        <v>357265</v>
      </c>
      <c r="K25" s="17"/>
      <c r="L25" s="17"/>
      <c r="M25" s="6">
        <f t="shared" si="12"/>
        <v>2832</v>
      </c>
      <c r="N25" s="7">
        <f t="shared" si="1"/>
        <v>19.544037199124727</v>
      </c>
      <c r="O25" s="7" t="e">
        <f t="shared" si="2"/>
        <v>#DIV/0!</v>
      </c>
      <c r="P25" s="7">
        <f t="shared" si="3"/>
        <v>99.213545239199448</v>
      </c>
      <c r="Q25" s="41">
        <v>128</v>
      </c>
      <c r="R25" s="40">
        <v>1092</v>
      </c>
    </row>
    <row r="26" spans="1:18" s="4" customFormat="1" ht="21.75" customHeight="1">
      <c r="A26" s="95"/>
      <c r="B26" s="93"/>
      <c r="C26" s="67"/>
      <c r="D26" s="39" t="s">
        <v>25</v>
      </c>
      <c r="E26" s="55">
        <v>86000</v>
      </c>
      <c r="F26" s="8"/>
      <c r="G26" s="17">
        <v>0</v>
      </c>
      <c r="H26" s="40">
        <v>190</v>
      </c>
      <c r="I26" s="17">
        <v>5</v>
      </c>
      <c r="J26" s="40">
        <v>180</v>
      </c>
      <c r="K26" s="17"/>
      <c r="L26" s="17"/>
      <c r="M26" s="6">
        <f t="shared" si="12"/>
        <v>10</v>
      </c>
      <c r="N26" s="7">
        <f t="shared" si="1"/>
        <v>0.20930232558139536</v>
      </c>
      <c r="O26" s="7" t="e">
        <f t="shared" si="2"/>
        <v>#DIV/0!</v>
      </c>
      <c r="P26" s="7">
        <f t="shared" si="3"/>
        <v>94.73684210526315</v>
      </c>
      <c r="Q26" s="41"/>
      <c r="R26" s="40"/>
    </row>
    <row r="27" spans="1:18" s="4" customFormat="1" ht="21.75" customHeight="1">
      <c r="A27" s="95"/>
      <c r="B27" s="93"/>
      <c r="C27" s="67"/>
      <c r="D27" s="39" t="s">
        <v>3</v>
      </c>
      <c r="E27" s="55">
        <v>3065000</v>
      </c>
      <c r="F27" s="8"/>
      <c r="G27" s="17">
        <v>67</v>
      </c>
      <c r="H27" s="40">
        <v>9944</v>
      </c>
      <c r="I27" s="17">
        <v>18</v>
      </c>
      <c r="J27" s="40">
        <v>9894</v>
      </c>
      <c r="K27" s="17"/>
      <c r="L27" s="17"/>
      <c r="M27" s="6">
        <f t="shared" si="12"/>
        <v>50</v>
      </c>
      <c r="N27" s="7">
        <f t="shared" si="1"/>
        <v>0.32280587275693312</v>
      </c>
      <c r="O27" s="7" t="e">
        <f t="shared" si="2"/>
        <v>#DIV/0!</v>
      </c>
      <c r="P27" s="7">
        <f t="shared" si="3"/>
        <v>99.497184231697517</v>
      </c>
      <c r="Q27" s="41"/>
      <c r="R27" s="40"/>
    </row>
    <row r="28" spans="1:18" s="4" customFormat="1" ht="21.75" customHeight="1">
      <c r="A28" s="95"/>
      <c r="B28" s="93"/>
      <c r="C28" s="67"/>
      <c r="D28" s="39" t="s">
        <v>4</v>
      </c>
      <c r="E28" s="55">
        <v>5926000</v>
      </c>
      <c r="F28" s="8"/>
      <c r="G28" s="17">
        <v>6156</v>
      </c>
      <c r="H28" s="40">
        <v>1846271</v>
      </c>
      <c r="I28" s="17">
        <v>-278</v>
      </c>
      <c r="J28" s="40">
        <v>1835464</v>
      </c>
      <c r="K28" s="17"/>
      <c r="L28" s="17"/>
      <c r="M28" s="6">
        <f t="shared" si="12"/>
        <v>10807</v>
      </c>
      <c r="N28" s="7">
        <f t="shared" si="1"/>
        <v>30.973067836652042</v>
      </c>
      <c r="O28" s="7" t="e">
        <f t="shared" si="2"/>
        <v>#DIV/0!</v>
      </c>
      <c r="P28" s="7">
        <f t="shared" si="3"/>
        <v>99.414657978162467</v>
      </c>
      <c r="Q28" s="41">
        <v>8603</v>
      </c>
      <c r="R28" s="40">
        <v>22121</v>
      </c>
    </row>
    <row r="29" spans="1:18" s="4" customFormat="1" ht="21.75" customHeight="1">
      <c r="A29" s="95"/>
      <c r="B29" s="93"/>
      <c r="C29" s="68"/>
      <c r="D29" s="39" t="s">
        <v>5</v>
      </c>
      <c r="E29" s="55">
        <v>8586000</v>
      </c>
      <c r="F29" s="8"/>
      <c r="G29" s="17">
        <v>155894</v>
      </c>
      <c r="H29" s="40">
        <v>2264373</v>
      </c>
      <c r="I29" s="17">
        <v>155894</v>
      </c>
      <c r="J29" s="40">
        <v>2264373</v>
      </c>
      <c r="K29" s="17"/>
      <c r="L29" s="17"/>
      <c r="M29" s="6">
        <f t="shared" si="12"/>
        <v>0</v>
      </c>
      <c r="N29" s="7">
        <f t="shared" si="1"/>
        <v>26.372851153039832</v>
      </c>
      <c r="O29" s="7" t="e">
        <f t="shared" si="2"/>
        <v>#DIV/0!</v>
      </c>
      <c r="P29" s="7">
        <f t="shared" si="3"/>
        <v>100</v>
      </c>
      <c r="Q29" s="41"/>
      <c r="R29" s="40"/>
    </row>
    <row r="30" spans="1:18" s="5" customFormat="1" ht="21.75" customHeight="1">
      <c r="A30" s="95"/>
      <c r="B30" s="66" t="s">
        <v>6</v>
      </c>
      <c r="C30" s="62" t="s">
        <v>7</v>
      </c>
      <c r="D30" s="63"/>
      <c r="E30" s="52">
        <f>SUM(E31,E32,E33,E36:E43)</f>
        <v>216952000</v>
      </c>
      <c r="F30" s="6">
        <f t="shared" ref="F30:M30" si="13">SUM(F31,F32,F33,F36:F43)</f>
        <v>0</v>
      </c>
      <c r="G30" s="6">
        <f t="shared" si="13"/>
        <v>56347957</v>
      </c>
      <c r="H30" s="6">
        <f>SUM(H31,H32,H33,H36:H43)</f>
        <v>93321122</v>
      </c>
      <c r="I30" s="6">
        <f t="shared" si="13"/>
        <v>56262678</v>
      </c>
      <c r="J30" s="6">
        <f t="shared" si="13"/>
        <v>92894351</v>
      </c>
      <c r="K30" s="6">
        <f t="shared" si="13"/>
        <v>0</v>
      </c>
      <c r="L30" s="6">
        <f t="shared" si="13"/>
        <v>0</v>
      </c>
      <c r="M30" s="6">
        <f t="shared" si="13"/>
        <v>426771</v>
      </c>
      <c r="N30" s="7">
        <f t="shared" si="1"/>
        <v>42.817927928758436</v>
      </c>
      <c r="O30" s="7" t="e">
        <f t="shared" si="2"/>
        <v>#DIV/0!</v>
      </c>
      <c r="P30" s="7">
        <f t="shared" si="3"/>
        <v>99.542685524076745</v>
      </c>
      <c r="Q30" s="43">
        <f>SUM(Q31,Q32,Q33,Q36:Q43)</f>
        <v>33784</v>
      </c>
      <c r="R30" s="43">
        <f>SUM(R31,R32,R33,R36:R43)</f>
        <v>92843</v>
      </c>
    </row>
    <row r="31" spans="1:18" s="4" customFormat="1" ht="21.75" customHeight="1">
      <c r="A31" s="95"/>
      <c r="B31" s="93"/>
      <c r="C31" s="61" t="s">
        <v>8</v>
      </c>
      <c r="D31" s="63"/>
      <c r="E31" s="54">
        <v>12252000</v>
      </c>
      <c r="F31" s="8"/>
      <c r="G31" s="17">
        <v>707990</v>
      </c>
      <c r="H31" s="17">
        <v>4077374</v>
      </c>
      <c r="I31" s="17">
        <v>708445</v>
      </c>
      <c r="J31" s="17">
        <v>4077087</v>
      </c>
      <c r="K31" s="17">
        <v>0</v>
      </c>
      <c r="L31" s="17">
        <v>0</v>
      </c>
      <c r="M31" s="6">
        <f>H31-J31-L31</f>
        <v>287</v>
      </c>
      <c r="N31" s="7">
        <f t="shared" si="1"/>
        <v>33.276909892262488</v>
      </c>
      <c r="O31" s="7" t="e">
        <f t="shared" si="2"/>
        <v>#DIV/0!</v>
      </c>
      <c r="P31" s="7">
        <f t="shared" si="3"/>
        <v>99.992961155881204</v>
      </c>
      <c r="Q31" s="41">
        <v>0</v>
      </c>
      <c r="R31" s="40">
        <v>973</v>
      </c>
    </row>
    <row r="32" spans="1:18" s="4" customFormat="1" ht="21.75" customHeight="1">
      <c r="A32" s="95"/>
      <c r="B32" s="93"/>
      <c r="C32" s="61" t="s">
        <v>9</v>
      </c>
      <c r="D32" s="63"/>
      <c r="E32" s="54">
        <v>35000000</v>
      </c>
      <c r="F32" s="8"/>
      <c r="G32" s="17">
        <v>376</v>
      </c>
      <c r="H32" s="17">
        <v>50062</v>
      </c>
      <c r="I32" s="17">
        <v>88</v>
      </c>
      <c r="J32" s="17">
        <v>49771</v>
      </c>
      <c r="K32" s="17">
        <v>0</v>
      </c>
      <c r="L32" s="17">
        <v>0</v>
      </c>
      <c r="M32" s="6">
        <f>H32-J32-L32</f>
        <v>291</v>
      </c>
      <c r="N32" s="7">
        <f t="shared" si="1"/>
        <v>0.14220285714285713</v>
      </c>
      <c r="O32" s="7" t="e">
        <f t="shared" si="2"/>
        <v>#DIV/0!</v>
      </c>
      <c r="P32" s="7">
        <f t="shared" si="3"/>
        <v>99.41872078622508</v>
      </c>
      <c r="Q32" s="41"/>
      <c r="R32" s="40"/>
    </row>
    <row r="33" spans="1:21" s="4" customFormat="1" ht="21.75" customHeight="1">
      <c r="A33" s="95"/>
      <c r="B33" s="93"/>
      <c r="C33" s="66" t="s">
        <v>35</v>
      </c>
      <c r="D33" s="36" t="s">
        <v>26</v>
      </c>
      <c r="E33" s="53">
        <f>SUM(E34:E35)</f>
        <v>55700000</v>
      </c>
      <c r="F33" s="16">
        <f t="shared" ref="F33:M33" si="14">SUM(F34:F35)</f>
        <v>0</v>
      </c>
      <c r="G33" s="16">
        <f t="shared" si="14"/>
        <v>2511913</v>
      </c>
      <c r="H33" s="16">
        <f t="shared" si="14"/>
        <v>18691535</v>
      </c>
      <c r="I33" s="16">
        <f t="shared" si="14"/>
        <v>2488610</v>
      </c>
      <c r="J33" s="16">
        <f>SUM(J34:J35)</f>
        <v>18652829</v>
      </c>
      <c r="K33" s="16">
        <f t="shared" si="14"/>
        <v>0</v>
      </c>
      <c r="L33" s="16">
        <f t="shared" si="14"/>
        <v>0</v>
      </c>
      <c r="M33" s="16">
        <f t="shared" si="14"/>
        <v>38706</v>
      </c>
      <c r="N33" s="7">
        <f t="shared" si="1"/>
        <v>33.488023339317778</v>
      </c>
      <c r="O33" s="7" t="e">
        <f t="shared" si="2"/>
        <v>#DIV/0!</v>
      </c>
      <c r="P33" s="7">
        <f t="shared" si="3"/>
        <v>99.792922304133938</v>
      </c>
      <c r="Q33" s="42">
        <f>SUM(Q34:Q35)</f>
        <v>29572</v>
      </c>
      <c r="R33" s="42">
        <f>SUM(R34:R35)</f>
        <v>76252</v>
      </c>
    </row>
    <row r="34" spans="1:21" s="4" customFormat="1" ht="21.75" customHeight="1">
      <c r="A34" s="95"/>
      <c r="B34" s="93"/>
      <c r="C34" s="67"/>
      <c r="D34" s="37" t="s">
        <v>36</v>
      </c>
      <c r="E34" s="54">
        <v>20216000</v>
      </c>
      <c r="F34" s="8"/>
      <c r="G34" s="8">
        <v>23544</v>
      </c>
      <c r="H34" s="8">
        <v>6333794</v>
      </c>
      <c r="I34" s="8">
        <v>241</v>
      </c>
      <c r="J34" s="8">
        <v>6295088</v>
      </c>
      <c r="K34" s="8">
        <v>0</v>
      </c>
      <c r="L34" s="8">
        <v>0</v>
      </c>
      <c r="M34" s="6">
        <f t="shared" ref="M34:M43" si="15">H34-J34-L34</f>
        <v>38706</v>
      </c>
      <c r="N34" s="7">
        <f t="shared" si="1"/>
        <v>31.139137316976651</v>
      </c>
      <c r="O34" s="7" t="e">
        <f t="shared" si="2"/>
        <v>#DIV/0!</v>
      </c>
      <c r="P34" s="7">
        <f t="shared" si="3"/>
        <v>99.388897081275445</v>
      </c>
      <c r="Q34" s="41">
        <v>29572</v>
      </c>
      <c r="R34" s="40">
        <v>76252</v>
      </c>
    </row>
    <row r="35" spans="1:21" s="4" customFormat="1" ht="21.75" customHeight="1">
      <c r="A35" s="95"/>
      <c r="B35" s="93"/>
      <c r="C35" s="68"/>
      <c r="D35" s="37" t="s">
        <v>60</v>
      </c>
      <c r="E35" s="54">
        <v>35484000</v>
      </c>
      <c r="F35" s="8"/>
      <c r="G35" s="8">
        <v>2488369</v>
      </c>
      <c r="H35" s="17">
        <v>12357741</v>
      </c>
      <c r="I35" s="17">
        <v>2488369</v>
      </c>
      <c r="J35" s="17">
        <v>12357741</v>
      </c>
      <c r="K35" s="8">
        <v>0</v>
      </c>
      <c r="L35" s="8">
        <v>0</v>
      </c>
      <c r="M35" s="6">
        <f t="shared" si="15"/>
        <v>0</v>
      </c>
      <c r="N35" s="7">
        <f t="shared" si="1"/>
        <v>34.826234359147783</v>
      </c>
      <c r="O35" s="7" t="e">
        <f t="shared" si="2"/>
        <v>#DIV/0!</v>
      </c>
      <c r="P35" s="7">
        <f t="shared" si="3"/>
        <v>100</v>
      </c>
      <c r="Q35" s="41"/>
      <c r="R35" s="40"/>
    </row>
    <row r="36" spans="1:21" s="4" customFormat="1" ht="21.75" customHeight="1">
      <c r="A36" s="95"/>
      <c r="B36" s="93"/>
      <c r="C36" s="61" t="s">
        <v>11</v>
      </c>
      <c r="D36" s="63"/>
      <c r="E36" s="54">
        <v>19000000</v>
      </c>
      <c r="F36" s="8"/>
      <c r="G36" s="17">
        <v>752955</v>
      </c>
      <c r="H36" s="17">
        <v>5546197</v>
      </c>
      <c r="I36" s="17">
        <v>752955</v>
      </c>
      <c r="J36" s="17">
        <v>5546197</v>
      </c>
      <c r="K36" s="8">
        <v>0</v>
      </c>
      <c r="L36" s="8">
        <v>0</v>
      </c>
      <c r="M36" s="6">
        <f t="shared" si="15"/>
        <v>0</v>
      </c>
      <c r="N36" s="7">
        <f t="shared" si="1"/>
        <v>29.190510526315787</v>
      </c>
      <c r="O36" s="7" t="e">
        <f t="shared" si="2"/>
        <v>#DIV/0!</v>
      </c>
      <c r="P36" s="7">
        <f t="shared" si="3"/>
        <v>100</v>
      </c>
      <c r="Q36" s="41"/>
      <c r="R36" s="40"/>
      <c r="T36" s="31"/>
      <c r="U36" s="31"/>
    </row>
    <row r="37" spans="1:21" s="4" customFormat="1" ht="21.75" customHeight="1">
      <c r="A37" s="95"/>
      <c r="B37" s="93"/>
      <c r="C37" s="61" t="s">
        <v>37</v>
      </c>
      <c r="D37" s="63"/>
      <c r="E37" s="54">
        <v>95000000</v>
      </c>
      <c r="F37" s="8"/>
      <c r="G37" s="17">
        <v>52374723</v>
      </c>
      <c r="H37" s="17">
        <v>64955954</v>
      </c>
      <c r="I37" s="17">
        <v>52312580</v>
      </c>
      <c r="J37" s="17">
        <v>64568467</v>
      </c>
      <c r="K37" s="8">
        <v>0</v>
      </c>
      <c r="L37" s="8">
        <v>0</v>
      </c>
      <c r="M37" s="6">
        <f t="shared" si="15"/>
        <v>387487</v>
      </c>
      <c r="N37" s="7">
        <f t="shared" si="1"/>
        <v>67.966807368421058</v>
      </c>
      <c r="O37" s="7" t="e">
        <f t="shared" si="2"/>
        <v>#DIV/0!</v>
      </c>
      <c r="P37" s="7">
        <f t="shared" si="3"/>
        <v>99.403461921289008</v>
      </c>
      <c r="Q37" s="41">
        <v>4212</v>
      </c>
      <c r="R37" s="40">
        <v>15618</v>
      </c>
      <c r="T37" s="31"/>
      <c r="U37" s="31"/>
    </row>
    <row r="38" spans="1:21" s="4" customFormat="1" ht="21.75" customHeight="1">
      <c r="A38" s="95"/>
      <c r="B38" s="93"/>
      <c r="C38" s="64" t="s">
        <v>0</v>
      </c>
      <c r="D38" s="65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T38" s="31"/>
      <c r="U38" s="31"/>
    </row>
    <row r="39" spans="1:21" s="4" customFormat="1" ht="21.75" customHeight="1">
      <c r="A39" s="95"/>
      <c r="B39" s="93"/>
      <c r="C39" s="64" t="s">
        <v>2</v>
      </c>
      <c r="D39" s="65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T39" s="31"/>
      <c r="U39" s="31"/>
    </row>
    <row r="40" spans="1:21" s="4" customFormat="1" ht="21.75" customHeight="1">
      <c r="A40" s="95"/>
      <c r="B40" s="93"/>
      <c r="C40" s="64" t="s">
        <v>10</v>
      </c>
      <c r="D40" s="65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T40" s="31"/>
      <c r="U40" s="31"/>
    </row>
    <row r="41" spans="1:21" s="4" customFormat="1" ht="21.75" customHeight="1">
      <c r="A41" s="95"/>
      <c r="B41" s="93"/>
      <c r="C41" s="64" t="s">
        <v>12</v>
      </c>
      <c r="D41" s="65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T41" s="31"/>
      <c r="U41" s="31"/>
    </row>
    <row r="42" spans="1:21" s="4" customFormat="1" ht="21.75" customHeight="1">
      <c r="A42" s="95"/>
      <c r="B42" s="93"/>
      <c r="C42" s="64" t="s">
        <v>13</v>
      </c>
      <c r="D42" s="65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T42" s="31"/>
      <c r="U42" s="31"/>
    </row>
    <row r="43" spans="1:21" s="4" customFormat="1" ht="21.75" customHeight="1" thickBot="1">
      <c r="A43" s="95"/>
      <c r="B43" s="93"/>
      <c r="C43" s="70" t="s">
        <v>38</v>
      </c>
      <c r="D43" s="71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T43" s="31"/>
      <c r="U43" s="31"/>
    </row>
    <row r="44" spans="1:21" s="5" customFormat="1" ht="21.75" customHeight="1">
      <c r="A44" s="90" t="s">
        <v>14</v>
      </c>
      <c r="B44" s="72" t="s">
        <v>15</v>
      </c>
      <c r="C44" s="72"/>
      <c r="D44" s="73"/>
      <c r="E44" s="57">
        <f>SUM(E45:E47)</f>
        <v>1400000</v>
      </c>
      <c r="F44" s="29">
        <f t="shared" ref="F44:M44" si="16">SUM(F45:F47)</f>
        <v>0</v>
      </c>
      <c r="G44" s="29">
        <f t="shared" si="16"/>
        <v>-167295</v>
      </c>
      <c r="H44" s="29">
        <f t="shared" si="16"/>
        <v>8718295</v>
      </c>
      <c r="I44" s="29">
        <f t="shared" si="16"/>
        <v>87398</v>
      </c>
      <c r="J44" s="29">
        <f t="shared" si="16"/>
        <v>1176436</v>
      </c>
      <c r="K44" s="29">
        <f t="shared" si="16"/>
        <v>59241</v>
      </c>
      <c r="L44" s="29">
        <f t="shared" si="16"/>
        <v>107689</v>
      </c>
      <c r="M44" s="29">
        <f t="shared" si="16"/>
        <v>7434170</v>
      </c>
      <c r="N44" s="30">
        <f t="shared" si="1"/>
        <v>84.031142857142854</v>
      </c>
      <c r="O44" s="30" t="e">
        <f t="shared" si="2"/>
        <v>#DIV/0!</v>
      </c>
      <c r="P44" s="30">
        <f t="shared" si="3"/>
        <v>13.493876956446185</v>
      </c>
      <c r="Q44" s="46">
        <f>SUM(Q45:Q47)</f>
        <v>202987</v>
      </c>
      <c r="R44" s="46">
        <f>SUM(R45:R47)</f>
        <v>1494304</v>
      </c>
      <c r="T44" s="32"/>
      <c r="U44" s="32"/>
    </row>
    <row r="45" spans="1:21" s="4" customFormat="1" ht="21.75" customHeight="1">
      <c r="A45" s="91"/>
      <c r="B45" s="61" t="s">
        <v>16</v>
      </c>
      <c r="C45" s="62"/>
      <c r="D45" s="63"/>
      <c r="E45" s="47">
        <v>317332</v>
      </c>
      <c r="F45" s="9"/>
      <c r="G45" s="9">
        <v>6850</v>
      </c>
      <c r="H45" s="17">
        <v>1122585</v>
      </c>
      <c r="I45" s="17">
        <v>17307</v>
      </c>
      <c r="J45" s="17">
        <v>-69756</v>
      </c>
      <c r="K45" s="17">
        <v>564</v>
      </c>
      <c r="L45" s="17">
        <v>4392</v>
      </c>
      <c r="M45" s="6">
        <f>H45-J45-L45</f>
        <v>1187949</v>
      </c>
      <c r="N45" s="7">
        <f t="shared" si="1"/>
        <v>-21.98202513455939</v>
      </c>
      <c r="O45" s="7" t="e">
        <f t="shared" si="2"/>
        <v>#DIV/0!</v>
      </c>
      <c r="P45" s="7">
        <f t="shared" si="3"/>
        <v>-6.2138724461844763</v>
      </c>
      <c r="Q45" s="41">
        <v>810</v>
      </c>
      <c r="R45" s="40">
        <v>155307</v>
      </c>
      <c r="T45" s="31"/>
      <c r="U45" s="31"/>
    </row>
    <row r="46" spans="1:21" s="4" customFormat="1" ht="21.75" customHeight="1">
      <c r="A46" s="91"/>
      <c r="B46" s="61" t="s">
        <v>1</v>
      </c>
      <c r="C46" s="62"/>
      <c r="D46" s="63"/>
      <c r="E46" s="47">
        <v>382668</v>
      </c>
      <c r="F46" s="9"/>
      <c r="G46" s="9">
        <v>1249</v>
      </c>
      <c r="H46" s="17">
        <v>1250285</v>
      </c>
      <c r="I46" s="17">
        <v>46273</v>
      </c>
      <c r="J46" s="17">
        <v>479370</v>
      </c>
      <c r="K46" s="17">
        <v>2759</v>
      </c>
      <c r="L46" s="17">
        <v>6912</v>
      </c>
      <c r="M46" s="6">
        <f>H46-J46-L46</f>
        <v>764003</v>
      </c>
      <c r="N46" s="7">
        <f t="shared" si="1"/>
        <v>125.27046944087303</v>
      </c>
      <c r="O46" s="7" t="e">
        <f t="shared" si="2"/>
        <v>#DIV/0!</v>
      </c>
      <c r="P46" s="7">
        <f t="shared" si="3"/>
        <v>38.340858284311174</v>
      </c>
      <c r="Q46" s="41">
        <v>31</v>
      </c>
      <c r="R46" s="40">
        <v>12705</v>
      </c>
      <c r="T46" s="31"/>
      <c r="U46" s="31"/>
    </row>
    <row r="47" spans="1:21" s="4" customFormat="1" ht="21.75" customHeight="1">
      <c r="A47" s="92"/>
      <c r="B47" s="61" t="s">
        <v>17</v>
      </c>
      <c r="C47" s="62"/>
      <c r="D47" s="63"/>
      <c r="E47" s="54">
        <v>700000</v>
      </c>
      <c r="F47" s="8"/>
      <c r="G47" s="9">
        <v>-175394</v>
      </c>
      <c r="H47" s="17">
        <v>6345425</v>
      </c>
      <c r="I47" s="17">
        <v>23818</v>
      </c>
      <c r="J47" s="17">
        <v>766822</v>
      </c>
      <c r="K47" s="17">
        <v>55918</v>
      </c>
      <c r="L47" s="17">
        <v>96385</v>
      </c>
      <c r="M47" s="6">
        <f>H47-J47-L47</f>
        <v>5482218</v>
      </c>
      <c r="N47" s="7">
        <f t="shared" si="1"/>
        <v>109.54600000000001</v>
      </c>
      <c r="O47" s="7" t="e">
        <f t="shared" si="2"/>
        <v>#DIV/0!</v>
      </c>
      <c r="P47" s="7">
        <f t="shared" si="3"/>
        <v>12.08464366059011</v>
      </c>
      <c r="Q47" s="41">
        <v>202146</v>
      </c>
      <c r="R47" s="40">
        <v>1326292</v>
      </c>
      <c r="T47" s="31"/>
      <c r="U47" s="31"/>
    </row>
    <row r="48" spans="1:21">
      <c r="T48" s="33"/>
      <c r="U48" s="33"/>
    </row>
    <row r="49" spans="20:21">
      <c r="T49" s="33"/>
      <c r="U49" s="33"/>
    </row>
    <row r="50" spans="20:21">
      <c r="T50" s="33"/>
      <c r="U50" s="33"/>
    </row>
    <row r="51" spans="20:21">
      <c r="T51" s="33"/>
      <c r="U51" s="33"/>
    </row>
    <row r="52" spans="20:21">
      <c r="T52" s="33"/>
      <c r="U52" s="33"/>
    </row>
    <row r="53" spans="20:21">
      <c r="T53" s="33"/>
      <c r="U53" s="33"/>
    </row>
    <row r="54" spans="20:21">
      <c r="T54" s="33"/>
      <c r="U54" s="33"/>
    </row>
    <row r="55" spans="20:21">
      <c r="T55" s="33"/>
      <c r="U55" s="33"/>
    </row>
    <row r="56" spans="20:21">
      <c r="T56" s="33"/>
      <c r="U56" s="33"/>
    </row>
    <row r="57" spans="20:21">
      <c r="T57" s="33"/>
      <c r="U57" s="33"/>
    </row>
    <row r="58" spans="20:21">
      <c r="T58" s="33"/>
      <c r="U58" s="33"/>
    </row>
    <row r="59" spans="20:21">
      <c r="T59" s="33"/>
      <c r="U59" s="33"/>
    </row>
    <row r="60" spans="20:21">
      <c r="T60" s="33"/>
      <c r="U60" s="33"/>
    </row>
    <row r="61" spans="20:21">
      <c r="T61" s="33"/>
      <c r="U61" s="33"/>
    </row>
    <row r="62" spans="20:21">
      <c r="T62" s="33"/>
      <c r="U62" s="33"/>
    </row>
    <row r="63" spans="20:21">
      <c r="T63" s="33"/>
      <c r="U63" s="33"/>
    </row>
    <row r="64" spans="20:21">
      <c r="T64" s="33"/>
      <c r="U64" s="33"/>
    </row>
    <row r="65" spans="20:21">
      <c r="T65" s="33"/>
      <c r="U65" s="33"/>
    </row>
    <row r="66" spans="20:21">
      <c r="T66" s="33"/>
      <c r="U66" s="33"/>
    </row>
    <row r="67" spans="20:21">
      <c r="T67" s="33"/>
      <c r="U67" s="33"/>
    </row>
  </sheetData>
  <mergeCells count="44"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G4:H4"/>
    <mergeCell ref="A6:A8"/>
    <mergeCell ref="I4:J4"/>
    <mergeCell ref="A4:D5"/>
    <mergeCell ref="B6:D6"/>
    <mergeCell ref="B7:D7"/>
    <mergeCell ref="B8:D8"/>
    <mergeCell ref="C11:D11"/>
    <mergeCell ref="C31:D31"/>
    <mergeCell ref="C32:D32"/>
    <mergeCell ref="C22:D22"/>
    <mergeCell ref="C21:D21"/>
    <mergeCell ref="C20:D20"/>
    <mergeCell ref="C19:D19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2017-05-08T05:52:03Z</cp:lastPrinted>
  <dcterms:created xsi:type="dcterms:W3CDTF">1999-04-08T04:49:33Z</dcterms:created>
  <dcterms:modified xsi:type="dcterms:W3CDTF">2017-05-11T09:34:37Z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