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M47" i="18"/>
  <c r="N47"/>
  <c r="G23"/>
  <c r="M37"/>
  <c r="R23"/>
  <c r="P25"/>
  <c r="H23"/>
  <c r="K12"/>
  <c r="L12"/>
  <c r="I33"/>
  <c r="I30" s="1"/>
  <c r="I8" s="1"/>
  <c r="H33"/>
  <c r="H30" s="1"/>
  <c r="H8" s="1"/>
  <c r="M26"/>
  <c r="J33"/>
  <c r="F33"/>
  <c r="F30" s="1"/>
  <c r="F8" s="1"/>
  <c r="L44"/>
  <c r="R44"/>
  <c r="Q44"/>
  <c r="R33"/>
  <c r="R30" s="1"/>
  <c r="Q33"/>
  <c r="Q30"/>
  <c r="Q8" s="1"/>
  <c r="Q23"/>
  <c r="R15"/>
  <c r="Q15"/>
  <c r="R12"/>
  <c r="Q12"/>
  <c r="Q10" s="1"/>
  <c r="M45"/>
  <c r="H15"/>
  <c r="G15"/>
  <c r="N11"/>
  <c r="E12"/>
  <c r="F12"/>
  <c r="G12"/>
  <c r="H12"/>
  <c r="I12"/>
  <c r="J12"/>
  <c r="O12"/>
  <c r="M13"/>
  <c r="N13"/>
  <c r="O13"/>
  <c r="P13"/>
  <c r="M14"/>
  <c r="M12" s="1"/>
  <c r="N14"/>
  <c r="O14"/>
  <c r="P14"/>
  <c r="E15"/>
  <c r="F15"/>
  <c r="I15"/>
  <c r="J15"/>
  <c r="K15"/>
  <c r="L15"/>
  <c r="M16"/>
  <c r="N16"/>
  <c r="O16"/>
  <c r="P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E23"/>
  <c r="F23"/>
  <c r="I23"/>
  <c r="K23"/>
  <c r="L23"/>
  <c r="M24"/>
  <c r="N24"/>
  <c r="O24"/>
  <c r="P24"/>
  <c r="N26"/>
  <c r="P26"/>
  <c r="M27"/>
  <c r="N27"/>
  <c r="O27"/>
  <c r="P27"/>
  <c r="N28"/>
  <c r="O28"/>
  <c r="N29"/>
  <c r="O29"/>
  <c r="M31"/>
  <c r="N31"/>
  <c r="O31"/>
  <c r="P31"/>
  <c r="M32"/>
  <c r="N32"/>
  <c r="O32"/>
  <c r="P32"/>
  <c r="E33"/>
  <c r="E30" s="1"/>
  <c r="G33"/>
  <c r="G30" s="1"/>
  <c r="K33"/>
  <c r="K30" s="1"/>
  <c r="K8" s="1"/>
  <c r="L33"/>
  <c r="L30" s="1"/>
  <c r="L8" s="1"/>
  <c r="N34"/>
  <c r="O34"/>
  <c r="P34"/>
  <c r="M35"/>
  <c r="M33" s="1"/>
  <c r="N35"/>
  <c r="O35"/>
  <c r="P35"/>
  <c r="M36"/>
  <c r="N36"/>
  <c r="O36"/>
  <c r="P36"/>
  <c r="N37"/>
  <c r="O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E44"/>
  <c r="F44"/>
  <c r="G44"/>
  <c r="H44"/>
  <c r="I44"/>
  <c r="J44"/>
  <c r="O44" s="1"/>
  <c r="K44"/>
  <c r="N45"/>
  <c r="O45"/>
  <c r="P45"/>
  <c r="M46"/>
  <c r="N46"/>
  <c r="O46"/>
  <c r="P46"/>
  <c r="O47"/>
  <c r="P47"/>
  <c r="O26"/>
  <c r="M34"/>
  <c r="M28"/>
  <c r="P28"/>
  <c r="O11"/>
  <c r="J23"/>
  <c r="O23" s="1"/>
  <c r="M25"/>
  <c r="N25"/>
  <c r="O25"/>
  <c r="M29"/>
  <c r="P29"/>
  <c r="M11"/>
  <c r="P11"/>
  <c r="K10"/>
  <c r="K7" s="1"/>
  <c r="N12"/>
  <c r="J30"/>
  <c r="G10"/>
  <c r="G7" s="1"/>
  <c r="P44"/>
  <c r="P37"/>
  <c r="P15"/>
  <c r="K6" l="1"/>
  <c r="F10"/>
  <c r="F9" s="1"/>
  <c r="N15"/>
  <c r="N33"/>
  <c r="M44"/>
  <c r="E10"/>
  <c r="E7" s="1"/>
  <c r="P30"/>
  <c r="I10"/>
  <c r="I9" s="1"/>
  <c r="P33"/>
  <c r="J8"/>
  <c r="P8" s="1"/>
  <c r="N44"/>
  <c r="M15"/>
  <c r="O15"/>
  <c r="O33"/>
  <c r="H10"/>
  <c r="N23"/>
  <c r="J10"/>
  <c r="N10" s="1"/>
  <c r="M23"/>
  <c r="P23"/>
  <c r="R10"/>
  <c r="Q7"/>
  <c r="Q6" s="1"/>
  <c r="Q9"/>
  <c r="R7"/>
  <c r="R9"/>
  <c r="N30"/>
  <c r="E8"/>
  <c r="G9"/>
  <c r="G8"/>
  <c r="G6" s="1"/>
  <c r="I7"/>
  <c r="I6" s="1"/>
  <c r="M10"/>
  <c r="H7"/>
  <c r="R8"/>
  <c r="K9"/>
  <c r="M30"/>
  <c r="L10"/>
  <c r="J9"/>
  <c r="O30"/>
  <c r="O8" l="1"/>
  <c r="E9"/>
  <c r="F7"/>
  <c r="F6" s="1"/>
  <c r="P10"/>
  <c r="O10"/>
  <c r="J7"/>
  <c r="P7" s="1"/>
  <c r="H9"/>
  <c r="P9" s="1"/>
  <c r="N8"/>
  <c r="L7"/>
  <c r="L9"/>
  <c r="M7"/>
  <c r="M9"/>
  <c r="R6"/>
  <c r="O9"/>
  <c r="N9"/>
  <c r="M8"/>
  <c r="H6"/>
  <c r="E6"/>
  <c r="J6" l="1"/>
  <c r="O6" s="1"/>
  <c r="N7"/>
  <c r="O7"/>
  <c r="M6"/>
  <c r="L6"/>
  <c r="P6" l="1"/>
  <c r="N6"/>
</calcChain>
</file>

<file path=xl/sharedStrings.xml><?xml version="1.0" encoding="utf-8"?>
<sst xmlns="http://schemas.openxmlformats.org/spreadsheetml/2006/main" count="75" uniqueCount="63">
  <si>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</si>
  <si>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</si>
  <si>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</si>
  <si>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</si>
  <si>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</si>
  <si>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</si>
  <si>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</si>
  <si>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</si>
  <si>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</si>
  <si>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</si>
  <si>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</si>
  <si>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</si>
  <si>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</si>
  <si>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</si>
  <si>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</si>
  <si>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</si>
  <si>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</si>
  <si>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</si>
  <si>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</si>
  <si>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</si>
  <si>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</si>
  <si>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</si>
  <si>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</si>
  <si>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</si>
  <si>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</si>
  <si>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</si>
  <si>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</si>
  <si>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</si>
  <si>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</si>
  <si>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</si>
  <si>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</si>
  <si>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</si>
  <si>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</si>
  <si>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</si>
  <si>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</si>
  <si>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</si>
  <si>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</si>
  <si>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</si>
  <si>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</si>
  <si>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</si>
  <si>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</si>
  <si>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</si>
  <si>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</si>
  <si>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</si>
  <si>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</si>
  <si>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</si>
  <si>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</si>
  <si>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</si>
  <si>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</si>
  <si>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</si>
  <si>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</si>
  <si>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</si>
  <si>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</si>
  <si>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</si>
  <si>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</si>
  <si>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</si>
  <si>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</si>
  <si>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</si>
  <si>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</si>
  <si>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</si>
  <si>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</si>
  <si>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t xml:space="preserve"> </t>
    <phoneticPr fontId="2" type="noConversion"/>
  </si>
  <si>
    <r>
      <t>2017년</t>
    </r>
    <r>
      <rPr>
        <b/>
        <sz val="24"/>
        <rFont val="휴먼엑스포"/>
        <family val="1"/>
        <charset val="129"/>
      </rPr>
      <t xml:space="preserve">  7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(2017 회계)</t>
    </r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</si>
</sst>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  <numFmt numFmtId="185" formatCode="_(* #,##0_);_(* \(#,##0\);_(* &quot;-&quot;_);_(@_)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7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0" fillId="4" borderId="1" xfId="7" applyNumberFormat="1" applyFont="1" applyFill="1" applyBorder="1" applyAlignment="1" applyProtection="1">
      <alignment horizontal="right" vertical="center"/>
    </xf>
    <xf numFmtId="176" fontId="10" fillId="4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right" vertical="center"/>
    </xf>
    <xf numFmtId="3" fontId="18" fillId="0" borderId="0" xfId="0" applyNumberFormat="1" applyFont="1" applyAlignment="1" applyProtection="1">
      <alignment vertical="center"/>
    </xf>
    <xf numFmtId="3" fontId="10" fillId="5" borderId="2" xfId="7" applyNumberFormat="1" applyFont="1" applyFill="1" applyBorder="1" applyAlignment="1" applyProtection="1">
      <alignment horizontal="right" vertical="center"/>
    </xf>
    <xf numFmtId="176" fontId="10" fillId="5" borderId="2" xfId="0" applyNumberFormat="1" applyFont="1" applyFill="1" applyBorder="1" applyAlignment="1" applyProtection="1">
      <alignment vertical="center"/>
    </xf>
    <xf numFmtId="3" fontId="10" fillId="4" borderId="3" xfId="7" applyNumberFormat="1" applyFont="1" applyFill="1" applyBorder="1" applyAlignment="1" applyProtection="1">
      <alignment horizontal="right" vertical="center"/>
    </xf>
    <xf numFmtId="176" fontId="10" fillId="4" borderId="3" xfId="0" applyNumberFormat="1" applyFont="1" applyFill="1" applyBorder="1" applyAlignment="1" applyProtection="1">
      <alignment vertical="center"/>
    </xf>
    <xf numFmtId="3" fontId="10" fillId="4" borderId="4" xfId="7" applyNumberFormat="1" applyFont="1" applyFill="1" applyBorder="1" applyAlignment="1" applyProtection="1">
      <alignment horizontal="right" vertical="center"/>
    </xf>
    <xf numFmtId="176" fontId="10" fillId="4" borderId="4" xfId="0" applyNumberFormat="1" applyFont="1" applyFill="1" applyBorder="1" applyAlignment="1" applyProtection="1">
      <alignment vertical="center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6" borderId="3" xfId="7" applyNumberFormat="1" applyFont="1" applyFill="1" applyBorder="1" applyAlignment="1" applyProtection="1">
      <alignment horizontal="right" vertical="center"/>
    </xf>
    <xf numFmtId="176" fontId="10" fillId="6" borderId="3" xfId="0" applyNumberFormat="1" applyFont="1" applyFill="1" applyBorder="1" applyAlignment="1" applyProtection="1">
      <alignment vertical="center"/>
    </xf>
    <xf numFmtId="3" fontId="12" fillId="8" borderId="4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6" borderId="3" xfId="8" applyNumberFormat="1" applyFont="1" applyFill="1" applyBorder="1" applyAlignment="1" applyProtection="1">
      <alignment horizontal="right" vertical="center"/>
    </xf>
    <xf numFmtId="3" fontId="10" fillId="0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4" borderId="3" xfId="7" applyNumberFormat="1" applyFont="1" applyFill="1" applyBorder="1" applyAlignment="1" applyProtection="1">
      <alignment horizontal="right" vertical="center" shrinkToFit="1"/>
    </xf>
    <xf numFmtId="3" fontId="10" fillId="4" borderId="1" xfId="7" applyNumberFormat="1" applyFont="1" applyFill="1" applyBorder="1" applyAlignment="1" applyProtection="1">
      <alignment horizontal="right" vertical="center" shrinkToFit="1"/>
    </xf>
    <xf numFmtId="3" fontId="10" fillId="4" borderId="4" xfId="7" applyNumberFormat="1" applyFont="1" applyFill="1" applyBorder="1" applyAlignment="1" applyProtection="1">
      <alignment horizontal="right" vertical="center" shrinkToFit="1"/>
    </xf>
    <xf numFmtId="3" fontId="10" fillId="5" borderId="2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8" applyNumberFormat="1" applyFont="1" applyFill="1" applyBorder="1" applyAlignment="1" applyProtection="1">
      <alignment horizontal="right" vertical="center" shrinkToFit="1"/>
      <protection locked="0"/>
    </xf>
    <xf numFmtId="3" fontId="10" fillId="3" borderId="5" xfId="7" applyNumberFormat="1" applyFont="1" applyFill="1" applyBorder="1" applyAlignment="1" applyProtection="1">
      <alignment horizontal="right" vertical="center" shrinkToFit="1"/>
      <protection locked="0"/>
    </xf>
    <xf numFmtId="3" fontId="10" fillId="6" borderId="3" xfId="7" applyNumberFormat="1" applyFont="1" applyFill="1" applyBorder="1" applyAlignment="1" applyProtection="1">
      <alignment horizontal="right" vertical="center" shrinkToFit="1"/>
    </xf>
    <xf numFmtId="3" fontId="12" fillId="8" borderId="8" xfId="0" applyNumberFormat="1" applyFont="1" applyFill="1" applyBorder="1" applyAlignment="1" applyProtection="1">
      <alignment horizontal="center" vertical="center"/>
    </xf>
    <xf numFmtId="3" fontId="12" fillId="8" borderId="9" xfId="0" applyNumberFormat="1" applyFont="1" applyFill="1" applyBorder="1" applyAlignment="1" applyProtection="1">
      <alignment horizontal="center" vertical="center"/>
    </xf>
    <xf numFmtId="3" fontId="12" fillId="8" borderId="1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/>
    </xf>
    <xf numFmtId="3" fontId="19" fillId="6" borderId="22" xfId="0" applyNumberFormat="1" applyFont="1" applyFill="1" applyBorder="1" applyAlignment="1" applyProtection="1">
      <alignment horizontal="center" vertical="center" wrapText="1"/>
    </xf>
    <xf numFmtId="3" fontId="19" fillId="6" borderId="12" xfId="0" applyNumberFormat="1" applyFont="1" applyFill="1" applyBorder="1" applyAlignment="1" applyProtection="1">
      <alignment horizontal="center" vertical="center" wrapText="1"/>
    </xf>
    <xf numFmtId="3" fontId="19" fillId="6" borderId="2" xfId="0" applyNumberFormat="1" applyFont="1" applyFill="1" applyBorder="1" applyAlignment="1" applyProtection="1">
      <alignment horizontal="center" vertical="center" wrapText="1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 wrapText="1"/>
    </xf>
    <xf numFmtId="3" fontId="19" fillId="5" borderId="23" xfId="0" applyNumberFormat="1" applyFont="1" applyFill="1" applyBorder="1" applyAlignment="1" applyProtection="1">
      <alignment horizontal="center" vertical="center" wrapText="1"/>
    </xf>
    <xf numFmtId="3" fontId="19" fillId="5" borderId="1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4" borderId="15" xfId="0" applyNumberFormat="1" applyFont="1" applyFill="1" applyBorder="1" applyAlignment="1" applyProtection="1">
      <alignment horizontal="center" vertical="center" wrapText="1"/>
    </xf>
    <xf numFmtId="3" fontId="12" fillId="4" borderId="1" xfId="0" applyNumberFormat="1" applyFont="1" applyFill="1" applyBorder="1" applyAlignment="1" applyProtection="1">
      <alignment horizontal="center" vertical="center"/>
    </xf>
    <xf numFmtId="3" fontId="12" fillId="4" borderId="4" xfId="0" applyNumberFormat="1" applyFont="1" applyFill="1" applyBorder="1" applyAlignment="1" applyProtection="1">
      <alignment horizontal="center" vertical="center"/>
    </xf>
    <xf numFmtId="3" fontId="12" fillId="8" borderId="7" xfId="0" applyNumberFormat="1" applyFont="1" applyFill="1" applyBorder="1" applyAlignment="1" applyProtection="1">
      <alignment horizontal="center" vertical="center"/>
    </xf>
    <xf numFmtId="3" fontId="12" fillId="8" borderId="16" xfId="0" applyNumberFormat="1" applyFont="1" applyFill="1" applyBorder="1" applyAlignment="1" applyProtection="1">
      <alignment horizontal="center" vertical="center"/>
    </xf>
    <xf numFmtId="3" fontId="12" fillId="8" borderId="17" xfId="0" applyNumberFormat="1" applyFont="1" applyFill="1" applyBorder="1" applyAlignment="1" applyProtection="1">
      <alignment horizontal="center" vertical="center"/>
    </xf>
    <xf numFmtId="3" fontId="12" fillId="8" borderId="18" xfId="0" applyNumberFormat="1" applyFont="1" applyFill="1" applyBorder="1" applyAlignment="1" applyProtection="1">
      <alignment horizontal="center" vertical="center"/>
    </xf>
    <xf numFmtId="3" fontId="12" fillId="4" borderId="13" xfId="0" applyNumberFormat="1" applyFont="1" applyFill="1" applyBorder="1" applyAlignment="1" applyProtection="1">
      <alignment horizontal="center" vertical="center"/>
    </xf>
    <xf numFmtId="3" fontId="12" fillId="4" borderId="14" xfId="0" applyNumberFormat="1" applyFont="1" applyFill="1" applyBorder="1" applyAlignment="1" applyProtection="1">
      <alignment horizontal="center" vertical="center"/>
    </xf>
    <xf numFmtId="3" fontId="12" fillId="4" borderId="10" xfId="0" applyNumberFormat="1" applyFont="1" applyFill="1" applyBorder="1" applyAlignment="1" applyProtection="1">
      <alignment horizontal="center" vertical="center"/>
    </xf>
    <xf numFmtId="3" fontId="12" fillId="4" borderId="11" xfId="0" applyNumberFormat="1" applyFont="1" applyFill="1" applyBorder="1" applyAlignment="1" applyProtection="1">
      <alignment horizontal="center" vertical="center"/>
    </xf>
    <xf numFmtId="3" fontId="12" fillId="4" borderId="6" xfId="0" applyNumberFormat="1" applyFont="1" applyFill="1" applyBorder="1" applyAlignment="1" applyProtection="1">
      <alignment horizontal="center" vertical="center"/>
    </xf>
    <xf numFmtId="3" fontId="12" fillId="4" borderId="19" xfId="0" applyNumberFormat="1" applyFont="1" applyFill="1" applyBorder="1" applyAlignment="1" applyProtection="1">
      <alignment horizontal="center" vertical="center"/>
    </xf>
    <xf numFmtId="3" fontId="12" fillId="4" borderId="20" xfId="0" applyNumberFormat="1" applyFont="1" applyFill="1" applyBorder="1" applyAlignment="1" applyProtection="1">
      <alignment horizontal="center" vertical="center"/>
    </xf>
    <xf numFmtId="3" fontId="12" fillId="4" borderId="21" xfId="0" applyNumberFormat="1" applyFont="1" applyFill="1" applyBorder="1" applyAlignment="1" applyProtection="1">
      <alignment horizontal="center" vertical="center"/>
    </xf>
    <xf numFmtId="3" fontId="20" fillId="2" borderId="10" xfId="0" applyNumberFormat="1" applyFont="1" applyFill="1" applyBorder="1" applyAlignment="1" applyProtection="1">
      <alignment horizontal="center" vertical="center"/>
    </xf>
    <xf numFmtId="3" fontId="20" fillId="2" borderId="6" xfId="0" applyNumberFormat="1" applyFont="1" applyFill="1" applyBorder="1" applyAlignment="1" applyProtection="1">
      <alignment horizontal="center" vertical="center"/>
    </xf>
    <xf numFmtId="3" fontId="20" fillId="2" borderId="8" xfId="0" applyNumberFormat="1" applyFont="1" applyFill="1" applyBorder="1" applyAlignment="1" applyProtection="1">
      <alignment horizontal="center" vertical="center"/>
    </xf>
    <xf numFmtId="3" fontId="20" fillId="2" borderId="9" xfId="0" applyNumberFormat="1" applyFont="1" applyFill="1" applyBorder="1" applyAlignment="1" applyProtection="1">
      <alignment horizontal="center" vertical="center"/>
    </xf>
    <xf numFmtId="3" fontId="12" fillId="6" borderId="13" xfId="0" applyNumberFormat="1" applyFont="1" applyFill="1" applyBorder="1" applyAlignment="1" applyProtection="1">
      <alignment horizontal="center" vertical="center"/>
    </xf>
    <xf numFmtId="3" fontId="12" fillId="6" borderId="14" xfId="0" applyNumberFormat="1" applyFont="1" applyFill="1" applyBorder="1" applyAlignment="1" applyProtection="1">
      <alignment horizontal="center" vertical="center"/>
    </xf>
    <xf numFmtId="3" fontId="14" fillId="7" borderId="0" xfId="0" applyNumberFormat="1" applyFont="1" applyFill="1" applyAlignment="1" applyProtection="1">
      <alignment horizontal="center" vertical="center"/>
      <protection locked="0"/>
    </xf>
    <xf numFmtId="3" fontId="12" fillId="2" borderId="12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0" fillId="9" borderId="0" xfId="0" applyNumberFormat="1" applyFont="1" applyFill="1" applyAlignment="1" applyProtection="1">
      <alignment horizontal="left" vertical="center"/>
    </xf>
    <xf numFmtId="3" fontId="12" fillId="9" borderId="0" xfId="0" applyNumberFormat="1" applyFont="1" applyFill="1" applyAlignment="1" applyProtection="1">
      <alignment horizontal="left" vertical="center"/>
    </xf>
  </cellXfs>
  <cellStyles count="16">
    <cellStyle name="뷭?_BOOKSHIP" xfId="6"/>
    <cellStyle name="쉼표 [0]" xfId="7" builtinId="6"/>
    <cellStyle name="쉼표 [0] 2" xfId="8"/>
    <cellStyle name="쉼표 [0] 2 2" xfId="9"/>
    <cellStyle name="쉼표 [0] 3" xfId="10"/>
    <cellStyle name="쉼표 [0] 3 2" xfId="11"/>
    <cellStyle name="쉼표 [0] 3 3" xfId="12"/>
    <cellStyle name="쉼표 [0] 4" xfId="13"/>
    <cellStyle name="콤마 [0]_1202" xfId="14"/>
    <cellStyle name="콤마_1202" xfId="15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7"/>
  <sheetViews>
    <sheetView tabSelected="1" zoomScale="75" zoomScaleNormal="75" workbookViewId="0">
      <pane xSplit="4" ySplit="5" topLeftCell="E6" activePane="bottomRight" state="frozen"/>
      <selection pane="topRight" activeCell="E1" sqref="E1"/>
      <selection pane="bottomLeft" activeCell="A9" sqref="A9"/>
      <selection pane="bottomRight" activeCell="E6" sqref="E6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9" width="5.44140625" style="2" customWidth="1"/>
    <col min="20" max="16384" width="8.88671875" style="2"/>
  </cols>
  <sheetData>
    <row r="1" spans="1:18" s="10" customFormat="1" ht="16.5" customHeight="1">
      <c r="A1" s="19"/>
      <c r="G1" s="92" t="s">
        <v>62</v>
      </c>
      <c r="H1" s="92"/>
      <c r="I1" s="92"/>
      <c r="J1" s="92"/>
      <c r="K1" s="92"/>
      <c r="L1" s="92"/>
      <c r="M1" s="92"/>
      <c r="N1" s="92"/>
      <c r="O1" s="11"/>
      <c r="P1" s="11"/>
      <c r="Q1" s="11"/>
    </row>
    <row r="2" spans="1:18" s="10" customFormat="1" ht="14.25" customHeight="1">
      <c r="E2" s="12"/>
      <c r="G2" s="92"/>
      <c r="H2" s="92"/>
      <c r="I2" s="92"/>
      <c r="J2" s="92"/>
      <c r="K2" s="92"/>
      <c r="L2" s="92"/>
      <c r="M2" s="92"/>
      <c r="N2" s="92"/>
      <c r="O2" s="13"/>
      <c r="P2" s="95"/>
      <c r="Q2" s="96"/>
    </row>
    <row r="3" spans="1:18" ht="15.75" customHeight="1">
      <c r="N3" s="1"/>
      <c r="O3" s="1"/>
      <c r="P3" s="3"/>
      <c r="R3" s="18" t="s">
        <v>40</v>
      </c>
    </row>
    <row r="4" spans="1:18" s="4" customFormat="1" ht="27.75" customHeight="1">
      <c r="A4" s="55" t="s">
        <v>41</v>
      </c>
      <c r="B4" s="74"/>
      <c r="C4" s="74"/>
      <c r="D4" s="56"/>
      <c r="E4" s="57" t="s">
        <v>42</v>
      </c>
      <c r="F4" s="57"/>
      <c r="G4" s="55" t="s">
        <v>43</v>
      </c>
      <c r="H4" s="56"/>
      <c r="I4" s="55" t="s">
        <v>44</v>
      </c>
      <c r="J4" s="56"/>
      <c r="K4" s="55" t="s">
        <v>45</v>
      </c>
      <c r="L4" s="56"/>
      <c r="M4" s="57" t="s">
        <v>46</v>
      </c>
      <c r="N4" s="57" t="s">
        <v>47</v>
      </c>
      <c r="O4" s="57"/>
      <c r="P4" s="57"/>
      <c r="Q4" s="55" t="s">
        <v>48</v>
      </c>
      <c r="R4" s="56"/>
    </row>
    <row r="5" spans="1:18" s="4" customFormat="1" ht="36" customHeight="1" thickBot="1">
      <c r="A5" s="75"/>
      <c r="B5" s="76"/>
      <c r="C5" s="76"/>
      <c r="D5" s="77"/>
      <c r="E5" s="31" t="s">
        <v>49</v>
      </c>
      <c r="F5" s="31" t="s">
        <v>50</v>
      </c>
      <c r="G5" s="31" t="s">
        <v>51</v>
      </c>
      <c r="H5" s="31" t="s">
        <v>52</v>
      </c>
      <c r="I5" s="31" t="s">
        <v>51</v>
      </c>
      <c r="J5" s="31" t="s">
        <v>52</v>
      </c>
      <c r="K5" s="31" t="s">
        <v>51</v>
      </c>
      <c r="L5" s="31" t="s">
        <v>52</v>
      </c>
      <c r="M5" s="58"/>
      <c r="N5" s="32" t="s">
        <v>53</v>
      </c>
      <c r="O5" s="32" t="s">
        <v>54</v>
      </c>
      <c r="P5" s="31" t="s">
        <v>55</v>
      </c>
      <c r="Q5" s="31" t="s">
        <v>51</v>
      </c>
      <c r="R5" s="31" t="s">
        <v>52</v>
      </c>
    </row>
    <row r="6" spans="1:18" s="4" customFormat="1" ht="21.75" customHeight="1">
      <c r="A6" s="71" t="s">
        <v>56</v>
      </c>
      <c r="B6" s="78" t="s">
        <v>57</v>
      </c>
      <c r="C6" s="78"/>
      <c r="D6" s="79"/>
      <c r="E6" s="45">
        <f t="shared" ref="E6:M6" si="0">SUM(E7:E8)</f>
        <v>308152000</v>
      </c>
      <c r="F6" s="22">
        <f t="shared" si="0"/>
        <v>0</v>
      </c>
      <c r="G6" s="22">
        <f>SUM(G7:G8)</f>
        <v>49626710</v>
      </c>
      <c r="H6" s="22">
        <f t="shared" si="0"/>
        <v>310131182</v>
      </c>
      <c r="I6" s="22">
        <f t="shared" si="0"/>
        <v>47312688</v>
      </c>
      <c r="J6" s="22">
        <f>SUM(J7:J8)</f>
        <v>297091625</v>
      </c>
      <c r="K6" s="22">
        <f t="shared" si="0"/>
        <v>104822</v>
      </c>
      <c r="L6" s="22">
        <f t="shared" si="0"/>
        <v>389978</v>
      </c>
      <c r="M6" s="22">
        <f t="shared" si="0"/>
        <v>12649579</v>
      </c>
      <c r="N6" s="23">
        <f t="shared" ref="N6:N47" si="1">+J6/E6*100</f>
        <v>96.41074047872479</v>
      </c>
      <c r="O6" s="23" t="e">
        <f t="shared" ref="O6:O47" si="2">+J6/F6*100</f>
        <v>#DIV/0!</v>
      </c>
      <c r="P6" s="23">
        <f t="shared" ref="P6:P47" si="3">+J6/H6*100</f>
        <v>95.795470511572105</v>
      </c>
      <c r="Q6" s="22">
        <f>SUM(Q7:Q8)</f>
        <v>2642347</v>
      </c>
      <c r="R6" s="22">
        <f>SUM(R7:R8)</f>
        <v>5708265</v>
      </c>
    </row>
    <row r="7" spans="1:18" s="4" customFormat="1" ht="21.75" customHeight="1">
      <c r="A7" s="72"/>
      <c r="B7" s="80" t="s">
        <v>27</v>
      </c>
      <c r="C7" s="81"/>
      <c r="D7" s="82"/>
      <c r="E7" s="46">
        <f t="shared" ref="E7:M7" si="4">E10+E45+E46</f>
        <v>90500000</v>
      </c>
      <c r="F7" s="14">
        <f t="shared" si="4"/>
        <v>0</v>
      </c>
      <c r="G7" s="14">
        <f t="shared" si="4"/>
        <v>21592420</v>
      </c>
      <c r="H7" s="14">
        <f t="shared" si="4"/>
        <v>85581453</v>
      </c>
      <c r="I7" s="14">
        <f t="shared" si="4"/>
        <v>20339301</v>
      </c>
      <c r="J7" s="14">
        <f t="shared" si="4"/>
        <v>81715510</v>
      </c>
      <c r="K7" s="14">
        <f t="shared" si="4"/>
        <v>17821</v>
      </c>
      <c r="L7" s="14">
        <f t="shared" si="4"/>
        <v>44319</v>
      </c>
      <c r="M7" s="14">
        <f t="shared" si="4"/>
        <v>3821624</v>
      </c>
      <c r="N7" s="15">
        <f t="shared" si="1"/>
        <v>90.293381215469608</v>
      </c>
      <c r="O7" s="15" t="e">
        <f t="shared" si="2"/>
        <v>#DIV/0!</v>
      </c>
      <c r="P7" s="15">
        <f t="shared" si="3"/>
        <v>95.482732689756972</v>
      </c>
      <c r="Q7" s="14">
        <f>Q10+Q45+Q46</f>
        <v>1875819</v>
      </c>
      <c r="R7" s="14">
        <f>R10+R45+R46</f>
        <v>2596403</v>
      </c>
    </row>
    <row r="8" spans="1:18" s="4" customFormat="1" ht="21.75" customHeight="1" thickBot="1">
      <c r="A8" s="73"/>
      <c r="B8" s="83" t="s">
        <v>17</v>
      </c>
      <c r="C8" s="84"/>
      <c r="D8" s="85"/>
      <c r="E8" s="47">
        <f>E30+E47</f>
        <v>217652000</v>
      </c>
      <c r="F8" s="24">
        <f t="shared" ref="F8:M8" si="5">F30+F47</f>
        <v>0</v>
      </c>
      <c r="G8" s="24">
        <f t="shared" si="5"/>
        <v>28034290</v>
      </c>
      <c r="H8" s="24">
        <f t="shared" si="5"/>
        <v>224549729</v>
      </c>
      <c r="I8" s="24">
        <f t="shared" si="5"/>
        <v>26973387</v>
      </c>
      <c r="J8" s="24">
        <f t="shared" si="5"/>
        <v>215376115</v>
      </c>
      <c r="K8" s="24">
        <f t="shared" si="5"/>
        <v>87001</v>
      </c>
      <c r="L8" s="24">
        <f t="shared" si="5"/>
        <v>345659</v>
      </c>
      <c r="M8" s="24">
        <f t="shared" si="5"/>
        <v>8827955</v>
      </c>
      <c r="N8" s="25">
        <f t="shared" si="1"/>
        <v>98.954346847260766</v>
      </c>
      <c r="O8" s="25" t="e">
        <f t="shared" si="2"/>
        <v>#DIV/0!</v>
      </c>
      <c r="P8" s="25">
        <f t="shared" si="3"/>
        <v>95.914662626914151</v>
      </c>
      <c r="Q8" s="24">
        <f>Q30+Q47</f>
        <v>766528</v>
      </c>
      <c r="R8" s="24">
        <f>R30+R47</f>
        <v>3111862</v>
      </c>
    </row>
    <row r="9" spans="1:18" s="4" customFormat="1" ht="21.75" customHeight="1">
      <c r="A9" s="64" t="s">
        <v>18</v>
      </c>
      <c r="B9" s="69" t="s">
        <v>15</v>
      </c>
      <c r="C9" s="69"/>
      <c r="D9" s="70"/>
      <c r="E9" s="48">
        <f t="shared" ref="E9:M9" si="6">SUM(E10,E30)</f>
        <v>306752000</v>
      </c>
      <c r="F9" s="20">
        <f t="shared" si="6"/>
        <v>0</v>
      </c>
      <c r="G9" s="20">
        <f t="shared" si="6"/>
        <v>50031590</v>
      </c>
      <c r="H9" s="20">
        <f t="shared" si="6"/>
        <v>302579212</v>
      </c>
      <c r="I9" s="20">
        <f t="shared" si="6"/>
        <v>47554662</v>
      </c>
      <c r="J9" s="20">
        <f t="shared" si="6"/>
        <v>296410193</v>
      </c>
      <c r="K9" s="20">
        <f t="shared" si="6"/>
        <v>1782</v>
      </c>
      <c r="L9" s="20">
        <f t="shared" si="6"/>
        <v>2684</v>
      </c>
      <c r="M9" s="20">
        <f t="shared" si="6"/>
        <v>6166335</v>
      </c>
      <c r="N9" s="21">
        <f t="shared" si="1"/>
        <v>96.628609756415614</v>
      </c>
      <c r="O9" s="21" t="e">
        <f t="shared" si="2"/>
        <v>#DIV/0!</v>
      </c>
      <c r="P9" s="21">
        <f t="shared" si="3"/>
        <v>97.961188754764819</v>
      </c>
      <c r="Q9" s="20">
        <f>SUM(Q10,Q30)</f>
        <v>2204166</v>
      </c>
      <c r="R9" s="20">
        <f>SUM(R10,R30)</f>
        <v>2952049</v>
      </c>
    </row>
    <row r="10" spans="1:18" s="4" customFormat="1" ht="21.75" customHeight="1">
      <c r="A10" s="65"/>
      <c r="B10" s="62" t="s">
        <v>19</v>
      </c>
      <c r="C10" s="66" t="s">
        <v>7</v>
      </c>
      <c r="D10" s="67"/>
      <c r="E10" s="49">
        <f t="shared" ref="E10:M10" si="7">SUM(E11,E12,E15,E18:E22,E23)</f>
        <v>89800000</v>
      </c>
      <c r="F10" s="6">
        <f t="shared" si="7"/>
        <v>0</v>
      </c>
      <c r="G10" s="6">
        <f t="shared" si="7"/>
        <v>21585748</v>
      </c>
      <c r="H10" s="6">
        <f t="shared" si="7"/>
        <v>83428974</v>
      </c>
      <c r="I10" s="6">
        <f t="shared" si="7"/>
        <v>20293020</v>
      </c>
      <c r="J10" s="6">
        <f t="shared" si="7"/>
        <v>81330670</v>
      </c>
      <c r="K10" s="6">
        <f t="shared" si="7"/>
        <v>0</v>
      </c>
      <c r="L10" s="6">
        <f t="shared" si="7"/>
        <v>0</v>
      </c>
      <c r="M10" s="6">
        <f t="shared" si="7"/>
        <v>2098304</v>
      </c>
      <c r="N10" s="7">
        <f t="shared" si="1"/>
        <v>90.568674832962131</v>
      </c>
      <c r="O10" s="7" t="e">
        <f t="shared" si="2"/>
        <v>#DIV/0!</v>
      </c>
      <c r="P10" s="7">
        <f t="shared" si="3"/>
        <v>97.484921725155104</v>
      </c>
      <c r="Q10" s="6">
        <f>SUM(Q11,Q12,Q15,Q18:Q22,Q23)</f>
        <v>1869664</v>
      </c>
      <c r="R10" s="6">
        <f>SUM(R11,R12,R15,R18:R22,R23)</f>
        <v>2181200</v>
      </c>
    </row>
    <row r="11" spans="1:18" s="4" customFormat="1" ht="21.75" customHeight="1">
      <c r="A11" s="65"/>
      <c r="B11" s="63"/>
      <c r="C11" s="68" t="s">
        <v>20</v>
      </c>
      <c r="D11" s="67"/>
      <c r="E11" s="44">
        <v>50000000</v>
      </c>
      <c r="F11" s="9"/>
      <c r="G11" s="9">
        <v>8366156</v>
      </c>
      <c r="H11" s="9">
        <v>52270441</v>
      </c>
      <c r="I11" s="9">
        <v>8366839</v>
      </c>
      <c r="J11" s="9">
        <v>52052847</v>
      </c>
      <c r="K11" s="9">
        <v>0</v>
      </c>
      <c r="L11" s="17">
        <v>0</v>
      </c>
      <c r="M11" s="6">
        <f>H11-J11-L11</f>
        <v>217594</v>
      </c>
      <c r="N11" s="7">
        <f t="shared" si="1"/>
        <v>104.105694</v>
      </c>
      <c r="O11" s="7" t="e">
        <f t="shared" si="2"/>
        <v>#DIV/0!</v>
      </c>
      <c r="P11" s="7">
        <f t="shared" si="3"/>
        <v>99.583715010171815</v>
      </c>
      <c r="Q11" s="38">
        <v>1777986</v>
      </c>
      <c r="R11" s="37">
        <v>2020236</v>
      </c>
    </row>
    <row r="12" spans="1:18" s="4" customFormat="1" ht="21.75" customHeight="1">
      <c r="A12" s="65"/>
      <c r="B12" s="63"/>
      <c r="C12" s="62" t="s">
        <v>58</v>
      </c>
      <c r="D12" s="33" t="s">
        <v>26</v>
      </c>
      <c r="E12" s="50">
        <f t="shared" ref="E12:M12" si="8">SUM(E13:E14)</f>
        <v>6800000</v>
      </c>
      <c r="F12" s="16">
        <f t="shared" si="8"/>
        <v>0</v>
      </c>
      <c r="G12" s="16">
        <f t="shared" si="8"/>
        <v>473433</v>
      </c>
      <c r="H12" s="16">
        <f t="shared" si="8"/>
        <v>4577724</v>
      </c>
      <c r="I12" s="16">
        <f t="shared" si="8"/>
        <v>475288</v>
      </c>
      <c r="J12" s="16">
        <f t="shared" si="8"/>
        <v>4541360</v>
      </c>
      <c r="K12" s="16">
        <f t="shared" si="8"/>
        <v>0</v>
      </c>
      <c r="L12" s="16">
        <f t="shared" si="8"/>
        <v>0</v>
      </c>
      <c r="M12" s="16">
        <f t="shared" si="8"/>
        <v>36364</v>
      </c>
      <c r="N12" s="7">
        <f t="shared" si="1"/>
        <v>66.784705882352952</v>
      </c>
      <c r="O12" s="7" t="e">
        <f t="shared" si="2"/>
        <v>#DIV/0!</v>
      </c>
      <c r="P12" s="7" t="s">
        <v>61</v>
      </c>
      <c r="Q12" s="39">
        <f>SUM(Q13:Q14)</f>
        <v>13430</v>
      </c>
      <c r="R12" s="39">
        <f>SUM(R13:R14)</f>
        <v>24749</v>
      </c>
    </row>
    <row r="13" spans="1:18" s="4" customFormat="1" ht="21.75" customHeight="1">
      <c r="A13" s="65"/>
      <c r="B13" s="63"/>
      <c r="C13" s="93"/>
      <c r="D13" s="34" t="s">
        <v>28</v>
      </c>
      <c r="E13" s="51">
        <v>5806154</v>
      </c>
      <c r="F13" s="8"/>
      <c r="G13" s="9">
        <v>450743</v>
      </c>
      <c r="H13" s="17">
        <v>3577403</v>
      </c>
      <c r="I13" s="9">
        <v>450563</v>
      </c>
      <c r="J13" s="17">
        <v>3562743</v>
      </c>
      <c r="K13" s="9">
        <v>0</v>
      </c>
      <c r="L13" s="17">
        <v>0</v>
      </c>
      <c r="M13" s="6">
        <f>H13-J13-L13</f>
        <v>14660</v>
      </c>
      <c r="N13" s="7">
        <f t="shared" si="1"/>
        <v>61.36149678427406</v>
      </c>
      <c r="O13" s="7" t="e">
        <f t="shared" si="2"/>
        <v>#DIV/0!</v>
      </c>
      <c r="P13" s="7">
        <f t="shared" si="3"/>
        <v>99.590205520596925</v>
      </c>
      <c r="Q13" s="38">
        <v>13381</v>
      </c>
      <c r="R13" s="37">
        <v>24379</v>
      </c>
    </row>
    <row r="14" spans="1:18" s="4" customFormat="1" ht="21.75" customHeight="1">
      <c r="A14" s="65"/>
      <c r="B14" s="63"/>
      <c r="C14" s="94"/>
      <c r="D14" s="34" t="s">
        <v>29</v>
      </c>
      <c r="E14" s="51">
        <v>993846</v>
      </c>
      <c r="F14" s="8"/>
      <c r="G14" s="9">
        <v>22690</v>
      </c>
      <c r="H14" s="17">
        <v>1000321</v>
      </c>
      <c r="I14" s="9">
        <v>24725</v>
      </c>
      <c r="J14" s="17">
        <v>978617</v>
      </c>
      <c r="K14" s="9">
        <v>0</v>
      </c>
      <c r="L14" s="17">
        <v>0</v>
      </c>
      <c r="M14" s="6">
        <f>H14-J14-L14</f>
        <v>21704</v>
      </c>
      <c r="N14" s="7">
        <f t="shared" si="1"/>
        <v>98.467670041434999</v>
      </c>
      <c r="O14" s="7" t="e">
        <f t="shared" si="2"/>
        <v>#DIV/0!</v>
      </c>
      <c r="P14" s="7">
        <f t="shared" si="3"/>
        <v>97.830296474831584</v>
      </c>
      <c r="Q14" s="38">
        <v>49</v>
      </c>
      <c r="R14" s="37">
        <v>370</v>
      </c>
    </row>
    <row r="15" spans="1:18" s="4" customFormat="1" ht="21.75" customHeight="1">
      <c r="A15" s="65"/>
      <c r="B15" s="63"/>
      <c r="C15" s="62" t="s">
        <v>59</v>
      </c>
      <c r="D15" s="33" t="s">
        <v>26</v>
      </c>
      <c r="E15" s="50">
        <f t="shared" ref="E15:M15" si="9">SUM(E16:E17)</f>
        <v>11000000</v>
      </c>
      <c r="F15" s="16">
        <f t="shared" si="9"/>
        <v>0</v>
      </c>
      <c r="G15" s="16">
        <f t="shared" si="9"/>
        <v>9266094</v>
      </c>
      <c r="H15" s="16">
        <f t="shared" si="9"/>
        <v>10998318</v>
      </c>
      <c r="I15" s="16">
        <f t="shared" si="9"/>
        <v>7996809</v>
      </c>
      <c r="J15" s="16">
        <f t="shared" si="9"/>
        <v>9726255</v>
      </c>
      <c r="K15" s="16">
        <f t="shared" si="9"/>
        <v>0</v>
      </c>
      <c r="L15" s="16">
        <f t="shared" si="9"/>
        <v>0</v>
      </c>
      <c r="M15" s="16">
        <f t="shared" si="9"/>
        <v>1272063</v>
      </c>
      <c r="N15" s="7">
        <f t="shared" si="1"/>
        <v>88.420500000000004</v>
      </c>
      <c r="O15" s="7" t="e">
        <f t="shared" si="2"/>
        <v>#DIV/0!</v>
      </c>
      <c r="P15" s="7">
        <f t="shared" si="3"/>
        <v>88.434022365965419</v>
      </c>
      <c r="Q15" s="39">
        <f>SUM(Q16:Q17)</f>
        <v>137</v>
      </c>
      <c r="R15" s="39">
        <f>SUM(R16:R17)</f>
        <v>143</v>
      </c>
    </row>
    <row r="16" spans="1:18" s="4" customFormat="1" ht="21.75" customHeight="1">
      <c r="A16" s="65"/>
      <c r="B16" s="63"/>
      <c r="C16" s="93"/>
      <c r="D16" s="35" t="s">
        <v>30</v>
      </c>
      <c r="E16" s="51">
        <v>2433150</v>
      </c>
      <c r="F16" s="8"/>
      <c r="G16" s="17">
        <v>298535</v>
      </c>
      <c r="H16" s="17">
        <v>2028267</v>
      </c>
      <c r="I16" s="17">
        <v>297376</v>
      </c>
      <c r="J16" s="17">
        <v>2026754</v>
      </c>
      <c r="K16" s="17">
        <v>0</v>
      </c>
      <c r="L16" s="17">
        <v>0</v>
      </c>
      <c r="M16" s="6">
        <f t="shared" ref="M16:M22" si="10">H16-J16-L16</f>
        <v>1513</v>
      </c>
      <c r="N16" s="7">
        <f t="shared" si="1"/>
        <v>83.297536115734744</v>
      </c>
      <c r="O16" s="7" t="e">
        <f t="shared" si="2"/>
        <v>#DIV/0!</v>
      </c>
      <c r="P16" s="7">
        <f t="shared" si="3"/>
        <v>99.925404298349292</v>
      </c>
      <c r="Q16" s="38">
        <v>0</v>
      </c>
      <c r="R16" s="37">
        <v>6</v>
      </c>
    </row>
    <row r="17" spans="1:18" s="4" customFormat="1" ht="21.75" customHeight="1">
      <c r="A17" s="65"/>
      <c r="B17" s="63"/>
      <c r="C17" s="94"/>
      <c r="D17" s="35" t="s">
        <v>31</v>
      </c>
      <c r="E17" s="51">
        <v>8566850</v>
      </c>
      <c r="F17" s="8"/>
      <c r="G17" s="17">
        <v>8967559</v>
      </c>
      <c r="H17" s="17">
        <v>8970051</v>
      </c>
      <c r="I17" s="17">
        <v>7699433</v>
      </c>
      <c r="J17" s="17">
        <v>7699501</v>
      </c>
      <c r="K17" s="17"/>
      <c r="L17" s="17"/>
      <c r="M17" s="6">
        <f t="shared" si="10"/>
        <v>1270550</v>
      </c>
      <c r="N17" s="7">
        <f t="shared" si="1"/>
        <v>89.875520173692777</v>
      </c>
      <c r="O17" s="7" t="e">
        <f t="shared" si="2"/>
        <v>#DIV/0!</v>
      </c>
      <c r="P17" s="7">
        <f t="shared" si="3"/>
        <v>85.835643520867393</v>
      </c>
      <c r="Q17" s="38">
        <v>137</v>
      </c>
      <c r="R17" s="37">
        <v>137</v>
      </c>
    </row>
    <row r="18" spans="1:18" s="4" customFormat="1" ht="21.75" customHeight="1">
      <c r="A18" s="65"/>
      <c r="B18" s="63"/>
      <c r="C18" s="68" t="s">
        <v>32</v>
      </c>
      <c r="D18" s="67"/>
      <c r="E18" s="51"/>
      <c r="F18" s="8"/>
      <c r="G18" s="17"/>
      <c r="H18" s="17"/>
      <c r="I18" s="17"/>
      <c r="J18" s="17"/>
      <c r="K18" s="17"/>
      <c r="L18" s="17"/>
      <c r="M18" s="6">
        <f t="shared" si="10"/>
        <v>0</v>
      </c>
      <c r="N18" s="7" t="e">
        <f t="shared" si="1"/>
        <v>#DIV/0!</v>
      </c>
      <c r="O18" s="7" t="e">
        <f t="shared" si="2"/>
        <v>#DIV/0!</v>
      </c>
      <c r="P18" s="7" t="e">
        <f t="shared" si="3"/>
        <v>#DIV/0!</v>
      </c>
      <c r="Q18" s="38"/>
      <c r="R18" s="37"/>
    </row>
    <row r="19" spans="1:18" s="4" customFormat="1" ht="21.75" customHeight="1">
      <c r="A19" s="65"/>
      <c r="B19" s="63"/>
      <c r="C19" s="86" t="s">
        <v>21</v>
      </c>
      <c r="D19" s="87"/>
      <c r="E19" s="51"/>
      <c r="F19" s="8"/>
      <c r="G19" s="8">
        <v>3790</v>
      </c>
      <c r="H19" s="17">
        <v>49623</v>
      </c>
      <c r="I19" s="17">
        <v>3790</v>
      </c>
      <c r="J19" s="17">
        <v>49623</v>
      </c>
      <c r="K19" s="17">
        <v>0</v>
      </c>
      <c r="L19" s="17">
        <v>0</v>
      </c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>
        <f t="shared" si="3"/>
        <v>100</v>
      </c>
      <c r="Q19" s="38"/>
      <c r="R19" s="37">
        <v>855</v>
      </c>
    </row>
    <row r="20" spans="1:18" s="4" customFormat="1" ht="21.75" customHeight="1">
      <c r="A20" s="65"/>
      <c r="B20" s="63"/>
      <c r="C20" s="86" t="s">
        <v>22</v>
      </c>
      <c r="D20" s="87"/>
      <c r="E20" s="51"/>
      <c r="F20" s="8"/>
      <c r="G20" s="17"/>
      <c r="H20" s="17"/>
      <c r="I20" s="17"/>
      <c r="J20" s="17"/>
      <c r="K20" s="17"/>
      <c r="L20" s="17"/>
      <c r="M20" s="6">
        <f t="shared" si="10"/>
        <v>0</v>
      </c>
      <c r="N20" s="7" t="e">
        <f t="shared" si="1"/>
        <v>#DIV/0!</v>
      </c>
      <c r="O20" s="7" t="e">
        <f t="shared" si="2"/>
        <v>#DIV/0!</v>
      </c>
      <c r="P20" s="7" t="e">
        <f t="shared" si="3"/>
        <v>#DIV/0!</v>
      </c>
      <c r="Q20" s="38"/>
      <c r="R20" s="37"/>
    </row>
    <row r="21" spans="1:18" s="4" customFormat="1" ht="21.75" customHeight="1">
      <c r="A21" s="65"/>
      <c r="B21" s="63"/>
      <c r="C21" s="86" t="s">
        <v>23</v>
      </c>
      <c r="D21" s="87"/>
      <c r="E21" s="51"/>
      <c r="F21" s="8"/>
      <c r="G21" s="17"/>
      <c r="H21" s="17"/>
      <c r="I21" s="17"/>
      <c r="J21" s="17"/>
      <c r="K21" s="17"/>
      <c r="L21" s="17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38"/>
      <c r="R21" s="37"/>
    </row>
    <row r="22" spans="1:18" s="4" customFormat="1" ht="21.75" customHeight="1">
      <c r="A22" s="65"/>
      <c r="B22" s="63"/>
      <c r="C22" s="86" t="s">
        <v>24</v>
      </c>
      <c r="D22" s="87"/>
      <c r="E22" s="51"/>
      <c r="F22" s="8"/>
      <c r="G22" s="17"/>
      <c r="H22" s="17"/>
      <c r="I22" s="17"/>
      <c r="J22" s="17"/>
      <c r="K22" s="17"/>
      <c r="L22" s="17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38"/>
      <c r="R22" s="37"/>
    </row>
    <row r="23" spans="1:18" s="4" customFormat="1" ht="21.75" customHeight="1">
      <c r="A23" s="65"/>
      <c r="B23" s="63"/>
      <c r="C23" s="62" t="s">
        <v>33</v>
      </c>
      <c r="D23" s="33" t="s">
        <v>26</v>
      </c>
      <c r="E23" s="49">
        <f>SUM(E24:E29)</f>
        <v>22000000</v>
      </c>
      <c r="F23" s="6">
        <f t="shared" ref="F23:M23" si="11">SUM(F24:F29)</f>
        <v>0</v>
      </c>
      <c r="G23" s="6">
        <f t="shared" si="11"/>
        <v>3476275</v>
      </c>
      <c r="H23" s="6">
        <f t="shared" si="11"/>
        <v>15532868</v>
      </c>
      <c r="I23" s="6">
        <f t="shared" si="11"/>
        <v>3450294</v>
      </c>
      <c r="J23" s="6">
        <f t="shared" si="11"/>
        <v>14960585</v>
      </c>
      <c r="K23" s="6">
        <f t="shared" si="11"/>
        <v>0</v>
      </c>
      <c r="L23" s="6">
        <f t="shared" si="11"/>
        <v>0</v>
      </c>
      <c r="M23" s="6">
        <f t="shared" si="11"/>
        <v>572283</v>
      </c>
      <c r="N23" s="7">
        <f t="shared" si="1"/>
        <v>68.002659090909091</v>
      </c>
      <c r="O23" s="7" t="e">
        <f t="shared" si="2"/>
        <v>#DIV/0!</v>
      </c>
      <c r="P23" s="7">
        <f t="shared" si="3"/>
        <v>96.315664306166767</v>
      </c>
      <c r="Q23" s="40">
        <f>SUM(Q24:Q29)</f>
        <v>78111</v>
      </c>
      <c r="R23" s="40">
        <f>SUM(R24:R29)</f>
        <v>135217</v>
      </c>
    </row>
    <row r="24" spans="1:18" s="4" customFormat="1" ht="21.75" customHeight="1">
      <c r="A24" s="65"/>
      <c r="B24" s="63"/>
      <c r="C24" s="93"/>
      <c r="D24" s="36" t="s">
        <v>39</v>
      </c>
      <c r="E24" s="52">
        <v>2509000</v>
      </c>
      <c r="F24" s="8"/>
      <c r="G24" s="17">
        <v>703461</v>
      </c>
      <c r="H24" s="37">
        <v>3307749</v>
      </c>
      <c r="I24" s="17">
        <v>705682</v>
      </c>
      <c r="J24" s="37">
        <v>3297833</v>
      </c>
      <c r="K24" s="17"/>
      <c r="L24" s="17"/>
      <c r="M24" s="6">
        <f t="shared" ref="M24:M29" si="12">H24-J24-L24</f>
        <v>9916</v>
      </c>
      <c r="N24" s="7">
        <f t="shared" si="1"/>
        <v>131.44013551215622</v>
      </c>
      <c r="O24" s="7" t="e">
        <f t="shared" si="2"/>
        <v>#DIV/0!</v>
      </c>
      <c r="P24" s="7">
        <f t="shared" si="3"/>
        <v>99.700219091593709</v>
      </c>
      <c r="Q24" s="38">
        <v>57329</v>
      </c>
      <c r="R24" s="37">
        <v>75128</v>
      </c>
    </row>
    <row r="25" spans="1:18" s="4" customFormat="1" ht="21.75" customHeight="1">
      <c r="A25" s="65"/>
      <c r="B25" s="63"/>
      <c r="C25" s="93"/>
      <c r="D25" s="36" t="s">
        <v>34</v>
      </c>
      <c r="E25" s="52">
        <v>1828000</v>
      </c>
      <c r="F25" s="8"/>
      <c r="G25" s="17">
        <v>73583</v>
      </c>
      <c r="H25" s="37">
        <v>594246</v>
      </c>
      <c r="I25" s="17">
        <v>73548</v>
      </c>
      <c r="J25" s="37">
        <v>591316</v>
      </c>
      <c r="K25" s="17"/>
      <c r="L25" s="17"/>
      <c r="M25" s="6">
        <f t="shared" si="12"/>
        <v>2930</v>
      </c>
      <c r="N25" s="7">
        <f t="shared" si="1"/>
        <v>32.347702407002188</v>
      </c>
      <c r="O25" s="7" t="e">
        <f t="shared" si="2"/>
        <v>#DIV/0!</v>
      </c>
      <c r="P25" s="7">
        <f t="shared" si="3"/>
        <v>99.506938204043436</v>
      </c>
      <c r="Q25" s="38">
        <v>2676</v>
      </c>
      <c r="R25" s="37">
        <v>4798</v>
      </c>
    </row>
    <row r="26" spans="1:18" s="4" customFormat="1" ht="21.75" customHeight="1">
      <c r="A26" s="65"/>
      <c r="B26" s="63"/>
      <c r="C26" s="93"/>
      <c r="D26" s="36" t="s">
        <v>25</v>
      </c>
      <c r="E26" s="52">
        <v>86000</v>
      </c>
      <c r="F26" s="8"/>
      <c r="G26" s="17">
        <v>35</v>
      </c>
      <c r="H26" s="37">
        <v>225</v>
      </c>
      <c r="I26" s="17">
        <v>15</v>
      </c>
      <c r="J26" s="37">
        <v>195</v>
      </c>
      <c r="K26" s="17"/>
      <c r="L26" s="17"/>
      <c r="M26" s="6">
        <f t="shared" si="12"/>
        <v>30</v>
      </c>
      <c r="N26" s="7">
        <f t="shared" si="1"/>
        <v>0.22674418604651161</v>
      </c>
      <c r="O26" s="7" t="e">
        <f t="shared" si="2"/>
        <v>#DIV/0!</v>
      </c>
      <c r="P26" s="7">
        <f t="shared" si="3"/>
        <v>86.666666666666671</v>
      </c>
      <c r="Q26" s="38"/>
      <c r="R26" s="37"/>
    </row>
    <row r="27" spans="1:18" s="4" customFormat="1" ht="21.75" customHeight="1">
      <c r="A27" s="65"/>
      <c r="B27" s="63"/>
      <c r="C27" s="93"/>
      <c r="D27" s="36" t="s">
        <v>3</v>
      </c>
      <c r="E27" s="52">
        <v>3065000</v>
      </c>
      <c r="F27" s="8"/>
      <c r="G27" s="17">
        <v>1977042</v>
      </c>
      <c r="H27" s="37">
        <v>1990682</v>
      </c>
      <c r="I27" s="17">
        <v>1714908</v>
      </c>
      <c r="J27" s="37">
        <v>1725069</v>
      </c>
      <c r="K27" s="17"/>
      <c r="L27" s="17"/>
      <c r="M27" s="6">
        <f t="shared" si="12"/>
        <v>265613</v>
      </c>
      <c r="N27" s="7">
        <f t="shared" si="1"/>
        <v>56.282838499184336</v>
      </c>
      <c r="O27" s="7" t="e">
        <f t="shared" si="2"/>
        <v>#DIV/0!</v>
      </c>
      <c r="P27" s="7">
        <f t="shared" si="3"/>
        <v>86.657185828776278</v>
      </c>
      <c r="Q27" s="38">
        <v>9861</v>
      </c>
      <c r="R27" s="37">
        <v>9861</v>
      </c>
    </row>
    <row r="28" spans="1:18" s="4" customFormat="1" ht="21.75" customHeight="1">
      <c r="A28" s="65"/>
      <c r="B28" s="63"/>
      <c r="C28" s="93"/>
      <c r="D28" s="36" t="s">
        <v>4</v>
      </c>
      <c r="E28" s="52">
        <v>5926000</v>
      </c>
      <c r="F28" s="8"/>
      <c r="G28" s="17">
        <v>11792</v>
      </c>
      <c r="H28" s="37">
        <v>4401569</v>
      </c>
      <c r="I28" s="17">
        <v>245779</v>
      </c>
      <c r="J28" s="37">
        <v>4107775</v>
      </c>
      <c r="K28" s="17"/>
      <c r="L28" s="17"/>
      <c r="M28" s="6">
        <f t="shared" si="12"/>
        <v>293794</v>
      </c>
      <c r="N28" s="7">
        <f t="shared" si="1"/>
        <v>69.317836652041848</v>
      </c>
      <c r="O28" s="7" t="e">
        <f t="shared" si="2"/>
        <v>#DIV/0!</v>
      </c>
      <c r="P28" s="7">
        <f t="shared" si="3"/>
        <v>93.325243793747177</v>
      </c>
      <c r="Q28" s="38">
        <v>8245</v>
      </c>
      <c r="R28" s="37">
        <v>45430</v>
      </c>
    </row>
    <row r="29" spans="1:18" s="4" customFormat="1" ht="21.75" customHeight="1">
      <c r="A29" s="65"/>
      <c r="B29" s="63"/>
      <c r="C29" s="94"/>
      <c r="D29" s="36" t="s">
        <v>5</v>
      </c>
      <c r="E29" s="52">
        <v>8586000</v>
      </c>
      <c r="F29" s="8"/>
      <c r="G29" s="17">
        <v>710362</v>
      </c>
      <c r="H29" s="37">
        <v>5238397</v>
      </c>
      <c r="I29" s="17">
        <v>710362</v>
      </c>
      <c r="J29" s="37">
        <v>5238397</v>
      </c>
      <c r="K29" s="17"/>
      <c r="L29" s="17"/>
      <c r="M29" s="6">
        <f t="shared" si="12"/>
        <v>0</v>
      </c>
      <c r="N29" s="7">
        <f t="shared" si="1"/>
        <v>61.010913114372237</v>
      </c>
      <c r="O29" s="7" t="e">
        <f t="shared" si="2"/>
        <v>#DIV/0!</v>
      </c>
      <c r="P29" s="7">
        <f t="shared" si="3"/>
        <v>100</v>
      </c>
      <c r="Q29" s="38"/>
      <c r="R29" s="37"/>
    </row>
    <row r="30" spans="1:18" s="5" customFormat="1" ht="21.75" customHeight="1">
      <c r="A30" s="65"/>
      <c r="B30" s="62" t="s">
        <v>6</v>
      </c>
      <c r="C30" s="66" t="s">
        <v>7</v>
      </c>
      <c r="D30" s="67"/>
      <c r="E30" s="49">
        <f>SUM(E31,E32,E33,E36:E43)</f>
        <v>216952000</v>
      </c>
      <c r="F30" s="6">
        <f t="shared" ref="F30:M30" si="13">SUM(F31,F32,F33,F36:F43)</f>
        <v>0</v>
      </c>
      <c r="G30" s="6">
        <f t="shared" si="13"/>
        <v>28445842</v>
      </c>
      <c r="H30" s="6">
        <f>SUM(H31,H32,H33,H36:H43)</f>
        <v>219150238</v>
      </c>
      <c r="I30" s="6">
        <f t="shared" si="13"/>
        <v>27261642</v>
      </c>
      <c r="J30" s="6">
        <f t="shared" si="13"/>
        <v>215079523</v>
      </c>
      <c r="K30" s="6">
        <f t="shared" si="13"/>
        <v>1782</v>
      </c>
      <c r="L30" s="6">
        <f t="shared" si="13"/>
        <v>2684</v>
      </c>
      <c r="M30" s="6">
        <f t="shared" si="13"/>
        <v>4068031</v>
      </c>
      <c r="N30" s="7">
        <f t="shared" si="1"/>
        <v>99.136916460783951</v>
      </c>
      <c r="O30" s="7" t="e">
        <f t="shared" si="2"/>
        <v>#DIV/0!</v>
      </c>
      <c r="P30" s="7">
        <f t="shared" si="3"/>
        <v>98.142500306114201</v>
      </c>
      <c r="Q30" s="40">
        <f>SUM(Q31,Q32,Q33,Q36:Q43)</f>
        <v>334502</v>
      </c>
      <c r="R30" s="40">
        <f>SUM(R31,R32,R33,R36:R43)</f>
        <v>770849</v>
      </c>
    </row>
    <row r="31" spans="1:18" s="4" customFormat="1" ht="21.75" customHeight="1">
      <c r="A31" s="65"/>
      <c r="B31" s="63"/>
      <c r="C31" s="68" t="s">
        <v>8</v>
      </c>
      <c r="D31" s="67"/>
      <c r="E31" s="51">
        <v>12252000</v>
      </c>
      <c r="F31" s="8"/>
      <c r="G31" s="17">
        <v>2659975</v>
      </c>
      <c r="H31" s="17">
        <v>8247492</v>
      </c>
      <c r="I31" s="17">
        <v>2665701</v>
      </c>
      <c r="J31" s="17">
        <v>8247004</v>
      </c>
      <c r="K31" s="17">
        <v>0</v>
      </c>
      <c r="L31" s="17">
        <v>0</v>
      </c>
      <c r="M31" s="6">
        <f>H31-J31-L31</f>
        <v>488</v>
      </c>
      <c r="N31" s="7">
        <f t="shared" si="1"/>
        <v>67.311492001305908</v>
      </c>
      <c r="O31" s="7" t="e">
        <f t="shared" si="2"/>
        <v>#DIV/0!</v>
      </c>
      <c r="P31" s="7">
        <f t="shared" si="3"/>
        <v>99.994083049731969</v>
      </c>
      <c r="Q31" s="38">
        <v>8735</v>
      </c>
      <c r="R31" s="37">
        <v>19588</v>
      </c>
    </row>
    <row r="32" spans="1:18" s="4" customFormat="1" ht="21.75" customHeight="1">
      <c r="A32" s="65"/>
      <c r="B32" s="63"/>
      <c r="C32" s="68" t="s">
        <v>9</v>
      </c>
      <c r="D32" s="67"/>
      <c r="E32" s="51">
        <v>35000000</v>
      </c>
      <c r="F32" s="8"/>
      <c r="G32" s="17">
        <v>16558794</v>
      </c>
      <c r="H32" s="17">
        <v>16631185</v>
      </c>
      <c r="I32" s="17">
        <v>14291628</v>
      </c>
      <c r="J32" s="17">
        <v>14343120</v>
      </c>
      <c r="K32" s="17">
        <v>0</v>
      </c>
      <c r="L32" s="17">
        <v>0</v>
      </c>
      <c r="M32" s="6">
        <f>H32-J32-L32</f>
        <v>2288065</v>
      </c>
      <c r="N32" s="7">
        <f t="shared" si="1"/>
        <v>40.980342857142858</v>
      </c>
      <c r="O32" s="7" t="e">
        <f t="shared" si="2"/>
        <v>#DIV/0!</v>
      </c>
      <c r="P32" s="7">
        <f t="shared" si="3"/>
        <v>86.242321277768241</v>
      </c>
      <c r="Q32" s="38">
        <v>49451</v>
      </c>
      <c r="R32" s="37">
        <v>49451</v>
      </c>
    </row>
    <row r="33" spans="1:18" s="4" customFormat="1" ht="21.75" customHeight="1">
      <c r="A33" s="65"/>
      <c r="B33" s="63"/>
      <c r="C33" s="62" t="s">
        <v>35</v>
      </c>
      <c r="D33" s="33" t="s">
        <v>26</v>
      </c>
      <c r="E33" s="50">
        <f>SUM(E34:E35)</f>
        <v>55700000</v>
      </c>
      <c r="F33" s="16">
        <f t="shared" ref="F33:M33" si="14">SUM(F34:F35)</f>
        <v>0</v>
      </c>
      <c r="G33" s="16">
        <f t="shared" si="14"/>
        <v>3384431</v>
      </c>
      <c r="H33" s="16">
        <f t="shared" si="14"/>
        <v>37840982</v>
      </c>
      <c r="I33" s="16">
        <f t="shared" si="14"/>
        <v>4226021</v>
      </c>
      <c r="J33" s="16">
        <f>SUM(J34:J35)</f>
        <v>36762978</v>
      </c>
      <c r="K33" s="16">
        <f t="shared" si="14"/>
        <v>0</v>
      </c>
      <c r="L33" s="16">
        <f t="shared" si="14"/>
        <v>21</v>
      </c>
      <c r="M33" s="16">
        <f t="shared" si="14"/>
        <v>1077983</v>
      </c>
      <c r="N33" s="7">
        <f t="shared" si="1"/>
        <v>66.001755834829439</v>
      </c>
      <c r="O33" s="7" t="e">
        <f t="shared" si="2"/>
        <v>#DIV/0!</v>
      </c>
      <c r="P33" s="7">
        <f t="shared" si="3"/>
        <v>97.151226149469366</v>
      </c>
      <c r="Q33" s="39">
        <f>SUM(Q34:Q35)</f>
        <v>34809</v>
      </c>
      <c r="R33" s="39">
        <f>SUM(R34:R35)</f>
        <v>163158</v>
      </c>
    </row>
    <row r="34" spans="1:18" s="4" customFormat="1" ht="21.75" customHeight="1">
      <c r="A34" s="65"/>
      <c r="B34" s="63"/>
      <c r="C34" s="93"/>
      <c r="D34" s="34" t="s">
        <v>36</v>
      </c>
      <c r="E34" s="51">
        <v>20216000</v>
      </c>
      <c r="F34" s="8"/>
      <c r="G34" s="8">
        <v>36306</v>
      </c>
      <c r="H34" s="8">
        <v>15814088</v>
      </c>
      <c r="I34" s="8">
        <v>877896</v>
      </c>
      <c r="J34" s="8">
        <v>14736084</v>
      </c>
      <c r="K34" s="8">
        <v>0</v>
      </c>
      <c r="L34" s="8">
        <v>21</v>
      </c>
      <c r="M34" s="6">
        <f t="shared" ref="M34:M43" si="15">H34-J34-L34</f>
        <v>1077983</v>
      </c>
      <c r="N34" s="7">
        <f t="shared" si="1"/>
        <v>72.89317372378315</v>
      </c>
      <c r="O34" s="7" t="e">
        <f t="shared" si="2"/>
        <v>#DIV/0!</v>
      </c>
      <c r="P34" s="7">
        <f t="shared" si="3"/>
        <v>93.183267982320572</v>
      </c>
      <c r="Q34" s="38">
        <v>34809</v>
      </c>
      <c r="R34" s="37">
        <v>163158</v>
      </c>
    </row>
    <row r="35" spans="1:18" s="4" customFormat="1" ht="21.75" customHeight="1">
      <c r="A35" s="65"/>
      <c r="B35" s="63"/>
      <c r="C35" s="94"/>
      <c r="D35" s="34" t="s">
        <v>60</v>
      </c>
      <c r="E35" s="51">
        <v>35484000</v>
      </c>
      <c r="F35" s="8"/>
      <c r="G35" s="8">
        <v>3348125</v>
      </c>
      <c r="H35" s="17">
        <v>22026894</v>
      </c>
      <c r="I35" s="17">
        <v>3348125</v>
      </c>
      <c r="J35" s="17">
        <v>22026894</v>
      </c>
      <c r="K35" s="8">
        <v>0</v>
      </c>
      <c r="L35" s="8">
        <v>0</v>
      </c>
      <c r="M35" s="6">
        <f t="shared" si="15"/>
        <v>0</v>
      </c>
      <c r="N35" s="7">
        <f t="shared" si="1"/>
        <v>62.075566452485631</v>
      </c>
      <c r="O35" s="7" t="e">
        <f t="shared" si="2"/>
        <v>#DIV/0!</v>
      </c>
      <c r="P35" s="7">
        <f t="shared" si="3"/>
        <v>100</v>
      </c>
      <c r="Q35" s="38"/>
      <c r="R35" s="37"/>
    </row>
    <row r="36" spans="1:18" s="4" customFormat="1" ht="21.75" customHeight="1">
      <c r="A36" s="65"/>
      <c r="B36" s="63"/>
      <c r="C36" s="68" t="s">
        <v>11</v>
      </c>
      <c r="D36" s="67"/>
      <c r="E36" s="51">
        <v>19000000</v>
      </c>
      <c r="F36" s="8"/>
      <c r="G36" s="17">
        <v>1614828</v>
      </c>
      <c r="H36" s="17">
        <v>12306917</v>
      </c>
      <c r="I36" s="17">
        <v>1614827</v>
      </c>
      <c r="J36" s="17">
        <v>12306917</v>
      </c>
      <c r="K36" s="8">
        <v>0</v>
      </c>
      <c r="L36" s="8">
        <v>0</v>
      </c>
      <c r="M36" s="6">
        <f t="shared" si="15"/>
        <v>0</v>
      </c>
      <c r="N36" s="7">
        <f t="shared" si="1"/>
        <v>64.773247368421053</v>
      </c>
      <c r="O36" s="7" t="e">
        <f t="shared" si="2"/>
        <v>#DIV/0!</v>
      </c>
      <c r="P36" s="7">
        <f t="shared" si="3"/>
        <v>100</v>
      </c>
      <c r="Q36" s="38"/>
      <c r="R36" s="37"/>
    </row>
    <row r="37" spans="1:18" s="4" customFormat="1" ht="21.75" customHeight="1">
      <c r="A37" s="65"/>
      <c r="B37" s="63"/>
      <c r="C37" s="68" t="s">
        <v>37</v>
      </c>
      <c r="D37" s="67"/>
      <c r="E37" s="51">
        <v>95000000</v>
      </c>
      <c r="F37" s="8"/>
      <c r="G37" s="17">
        <v>4227814</v>
      </c>
      <c r="H37" s="17">
        <v>144123662</v>
      </c>
      <c r="I37" s="17">
        <v>4463465</v>
      </c>
      <c r="J37" s="17">
        <v>143419504</v>
      </c>
      <c r="K37" s="8">
        <v>1782</v>
      </c>
      <c r="L37" s="8">
        <v>2663</v>
      </c>
      <c r="M37" s="6">
        <f t="shared" si="15"/>
        <v>701495</v>
      </c>
      <c r="N37" s="7">
        <f t="shared" si="1"/>
        <v>150.96789894736841</v>
      </c>
      <c r="O37" s="7" t="e">
        <f t="shared" si="2"/>
        <v>#DIV/0!</v>
      </c>
      <c r="P37" s="7">
        <f t="shared" si="3"/>
        <v>99.511420962922799</v>
      </c>
      <c r="Q37" s="38">
        <v>241507</v>
      </c>
      <c r="R37" s="37">
        <v>538652</v>
      </c>
    </row>
    <row r="38" spans="1:18" s="4" customFormat="1" ht="21.75" customHeight="1">
      <c r="A38" s="65"/>
      <c r="B38" s="63"/>
      <c r="C38" s="86" t="s">
        <v>0</v>
      </c>
      <c r="D38" s="87"/>
      <c r="E38" s="51"/>
      <c r="F38" s="17"/>
      <c r="G38" s="17"/>
      <c r="H38" s="17"/>
      <c r="I38" s="17"/>
      <c r="J38" s="17"/>
      <c r="K38" s="17"/>
      <c r="L38" s="17"/>
      <c r="M38" s="6">
        <f t="shared" si="15"/>
        <v>0</v>
      </c>
      <c r="N38" s="7" t="e">
        <f t="shared" si="1"/>
        <v>#DIV/0!</v>
      </c>
      <c r="O38" s="7" t="e">
        <f t="shared" si="2"/>
        <v>#DIV/0!</v>
      </c>
      <c r="P38" s="7" t="e">
        <f t="shared" si="3"/>
        <v>#DIV/0!</v>
      </c>
      <c r="Q38" s="38"/>
      <c r="R38" s="37"/>
    </row>
    <row r="39" spans="1:18" s="4" customFormat="1" ht="21.75" customHeight="1">
      <c r="A39" s="65"/>
      <c r="B39" s="63"/>
      <c r="C39" s="86" t="s">
        <v>2</v>
      </c>
      <c r="D39" s="87"/>
      <c r="E39" s="51"/>
      <c r="F39" s="17"/>
      <c r="G39" s="17"/>
      <c r="H39" s="17"/>
      <c r="I39" s="17"/>
      <c r="J39" s="17"/>
      <c r="K39" s="17"/>
      <c r="L39" s="17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38"/>
      <c r="R39" s="37"/>
    </row>
    <row r="40" spans="1:18" s="4" customFormat="1" ht="21.75" customHeight="1">
      <c r="A40" s="65"/>
      <c r="B40" s="63"/>
      <c r="C40" s="86" t="s">
        <v>10</v>
      </c>
      <c r="D40" s="87"/>
      <c r="E40" s="51"/>
      <c r="F40" s="17"/>
      <c r="G40" s="17"/>
      <c r="H40" s="17"/>
      <c r="I40" s="17"/>
      <c r="J40" s="17"/>
      <c r="K40" s="17"/>
      <c r="L40" s="17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38"/>
      <c r="R40" s="37"/>
    </row>
    <row r="41" spans="1:18" s="4" customFormat="1" ht="21.75" customHeight="1">
      <c r="A41" s="65"/>
      <c r="B41" s="63"/>
      <c r="C41" s="86" t="s">
        <v>12</v>
      </c>
      <c r="D41" s="87"/>
      <c r="E41" s="51"/>
      <c r="F41" s="17"/>
      <c r="G41" s="17"/>
      <c r="H41" s="17"/>
      <c r="I41" s="17"/>
      <c r="J41" s="17"/>
      <c r="K41" s="17"/>
      <c r="L41" s="17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38"/>
      <c r="R41" s="37"/>
    </row>
    <row r="42" spans="1:18" s="4" customFormat="1" ht="21.75" customHeight="1">
      <c r="A42" s="65"/>
      <c r="B42" s="63"/>
      <c r="C42" s="86" t="s">
        <v>13</v>
      </c>
      <c r="D42" s="87"/>
      <c r="E42" s="51"/>
      <c r="F42" s="17"/>
      <c r="G42" s="17"/>
      <c r="H42" s="17"/>
      <c r="I42" s="17"/>
      <c r="J42" s="17"/>
      <c r="K42" s="17"/>
      <c r="L42" s="17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38"/>
      <c r="R42" s="37"/>
    </row>
    <row r="43" spans="1:18" s="4" customFormat="1" ht="21.75" customHeight="1" thickBot="1">
      <c r="A43" s="65"/>
      <c r="B43" s="63"/>
      <c r="C43" s="88" t="s">
        <v>38</v>
      </c>
      <c r="D43" s="89"/>
      <c r="E43" s="53"/>
      <c r="F43" s="26"/>
      <c r="G43" s="26"/>
      <c r="H43" s="26"/>
      <c r="I43" s="26"/>
      <c r="J43" s="26"/>
      <c r="K43" s="26"/>
      <c r="L43" s="26"/>
      <c r="M43" s="27">
        <f t="shared" si="15"/>
        <v>0</v>
      </c>
      <c r="N43" s="28" t="e">
        <f t="shared" si="1"/>
        <v>#DIV/0!</v>
      </c>
      <c r="O43" s="28" t="e">
        <f t="shared" si="2"/>
        <v>#DIV/0!</v>
      </c>
      <c r="P43" s="28" t="e">
        <f t="shared" si="3"/>
        <v>#DIV/0!</v>
      </c>
      <c r="Q43" s="41"/>
      <c r="R43" s="42"/>
    </row>
    <row r="44" spans="1:18" s="5" customFormat="1" ht="21.75" customHeight="1">
      <c r="A44" s="59" t="s">
        <v>14</v>
      </c>
      <c r="B44" s="90" t="s">
        <v>15</v>
      </c>
      <c r="C44" s="90"/>
      <c r="D44" s="91"/>
      <c r="E44" s="54">
        <f>SUM(E45:E47)</f>
        <v>1400000</v>
      </c>
      <c r="F44" s="29">
        <f t="shared" ref="F44:M44" si="16">SUM(F45:F47)</f>
        <v>0</v>
      </c>
      <c r="G44" s="29">
        <f t="shared" si="16"/>
        <v>-404880</v>
      </c>
      <c r="H44" s="29">
        <f t="shared" si="16"/>
        <v>7551970</v>
      </c>
      <c r="I44" s="29">
        <f t="shared" si="16"/>
        <v>-241974</v>
      </c>
      <c r="J44" s="29">
        <f t="shared" si="16"/>
        <v>681432</v>
      </c>
      <c r="K44" s="29">
        <f t="shared" si="16"/>
        <v>103040</v>
      </c>
      <c r="L44" s="29">
        <f t="shared" si="16"/>
        <v>387294</v>
      </c>
      <c r="M44" s="29">
        <f t="shared" si="16"/>
        <v>6483244</v>
      </c>
      <c r="N44" s="30">
        <f t="shared" si="1"/>
        <v>48.67371428571429</v>
      </c>
      <c r="O44" s="30" t="e">
        <f t="shared" si="2"/>
        <v>#DIV/0!</v>
      </c>
      <c r="P44" s="30">
        <f t="shared" si="3"/>
        <v>9.0232349969610581</v>
      </c>
      <c r="Q44" s="43">
        <f>SUM(Q45:Q47)</f>
        <v>438181</v>
      </c>
      <c r="R44" s="43">
        <f>SUM(R45:R47)</f>
        <v>2756216</v>
      </c>
    </row>
    <row r="45" spans="1:18" s="4" customFormat="1" ht="21.75" customHeight="1">
      <c r="A45" s="60"/>
      <c r="B45" s="68" t="s">
        <v>16</v>
      </c>
      <c r="C45" s="66"/>
      <c r="D45" s="67"/>
      <c r="E45" s="44">
        <v>317332</v>
      </c>
      <c r="F45" s="9"/>
      <c r="G45" s="9">
        <v>5633</v>
      </c>
      <c r="H45" s="17">
        <v>920398</v>
      </c>
      <c r="I45" s="17">
        <v>17597</v>
      </c>
      <c r="J45" s="17">
        <v>-184423</v>
      </c>
      <c r="K45" s="17">
        <v>8384</v>
      </c>
      <c r="L45" s="17">
        <v>21050</v>
      </c>
      <c r="M45" s="6">
        <f>H45-J45-L45</f>
        <v>1083771</v>
      </c>
      <c r="N45" s="7">
        <f t="shared" si="1"/>
        <v>-58.116735784604131</v>
      </c>
      <c r="O45" s="7" t="e">
        <f t="shared" si="2"/>
        <v>#DIV/0!</v>
      </c>
      <c r="P45" s="7">
        <f t="shared" si="3"/>
        <v>-20.037309946349296</v>
      </c>
      <c r="Q45" s="38">
        <v>5831</v>
      </c>
      <c r="R45" s="37">
        <v>379747</v>
      </c>
    </row>
    <row r="46" spans="1:18" s="4" customFormat="1" ht="21.75" customHeight="1">
      <c r="A46" s="60"/>
      <c r="B46" s="68" t="s">
        <v>1</v>
      </c>
      <c r="C46" s="66"/>
      <c r="D46" s="67"/>
      <c r="E46" s="44">
        <v>382668</v>
      </c>
      <c r="F46" s="9"/>
      <c r="G46" s="9">
        <v>1039</v>
      </c>
      <c r="H46" s="17">
        <v>1232081</v>
      </c>
      <c r="I46" s="17">
        <v>28684</v>
      </c>
      <c r="J46" s="17">
        <v>569263</v>
      </c>
      <c r="K46" s="17">
        <v>9437</v>
      </c>
      <c r="L46" s="17">
        <v>23269</v>
      </c>
      <c r="M46" s="6">
        <f>H46-J46-L46</f>
        <v>639549</v>
      </c>
      <c r="N46" s="7">
        <f t="shared" si="1"/>
        <v>148.76158968087219</v>
      </c>
      <c r="O46" s="7" t="e">
        <f t="shared" si="2"/>
        <v>#DIV/0!</v>
      </c>
      <c r="P46" s="7">
        <f t="shared" si="3"/>
        <v>46.203374615792306</v>
      </c>
      <c r="Q46" s="38">
        <v>324</v>
      </c>
      <c r="R46" s="37">
        <v>35456</v>
      </c>
    </row>
    <row r="47" spans="1:18" s="4" customFormat="1" ht="21.75" customHeight="1">
      <c r="A47" s="61"/>
      <c r="B47" s="68" t="s">
        <v>17</v>
      </c>
      <c r="C47" s="66"/>
      <c r="D47" s="67"/>
      <c r="E47" s="51">
        <v>700000</v>
      </c>
      <c r="F47" s="8"/>
      <c r="G47" s="9">
        <v>-411552</v>
      </c>
      <c r="H47" s="17">
        <v>5399491</v>
      </c>
      <c r="I47" s="17">
        <v>-288255</v>
      </c>
      <c r="J47" s="17">
        <v>296592</v>
      </c>
      <c r="K47" s="17">
        <v>85219</v>
      </c>
      <c r="L47" s="17">
        <v>342975</v>
      </c>
      <c r="M47" s="6">
        <f>H47-J47-L47</f>
        <v>4759924</v>
      </c>
      <c r="N47" s="7">
        <f t="shared" si="1"/>
        <v>42.370285714285714</v>
      </c>
      <c r="O47" s="7" t="e">
        <f t="shared" si="2"/>
        <v>#DIV/0!</v>
      </c>
      <c r="P47" s="7">
        <f t="shared" si="3"/>
        <v>5.4929622069932149</v>
      </c>
      <c r="Q47" s="38">
        <v>432026</v>
      </c>
      <c r="R47" s="37">
        <v>2341013</v>
      </c>
    </row>
  </sheetData>
  <mergeCells count="44">
    <mergeCell ref="Q4:R4"/>
    <mergeCell ref="G1:N2"/>
    <mergeCell ref="B45:D45"/>
    <mergeCell ref="C40:D40"/>
    <mergeCell ref="C23:C29"/>
    <mergeCell ref="C12:C14"/>
    <mergeCell ref="C15:C17"/>
    <mergeCell ref="C33:C35"/>
    <mergeCell ref="C30:D30"/>
    <mergeCell ref="C18:D18"/>
    <mergeCell ref="B46:D46"/>
    <mergeCell ref="B47:D47"/>
    <mergeCell ref="E4:F4"/>
    <mergeCell ref="C41:D41"/>
    <mergeCell ref="C42:D42"/>
    <mergeCell ref="C43:D43"/>
    <mergeCell ref="B44:D44"/>
    <mergeCell ref="C37:D37"/>
    <mergeCell ref="C38:D38"/>
    <mergeCell ref="C39:D39"/>
    <mergeCell ref="C11:D11"/>
    <mergeCell ref="C31:D31"/>
    <mergeCell ref="C32:D32"/>
    <mergeCell ref="C22:D22"/>
    <mergeCell ref="C21:D21"/>
    <mergeCell ref="C20:D20"/>
    <mergeCell ref="C19:D19"/>
    <mergeCell ref="G4:H4"/>
    <mergeCell ref="A6:A8"/>
    <mergeCell ref="I4:J4"/>
    <mergeCell ref="A4:D5"/>
    <mergeCell ref="B6:D6"/>
    <mergeCell ref="B7:D7"/>
    <mergeCell ref="B8:D8"/>
    <mergeCell ref="K4:L4"/>
    <mergeCell ref="M4:M5"/>
    <mergeCell ref="N4:P4"/>
    <mergeCell ref="A44:A47"/>
    <mergeCell ref="B30:B43"/>
    <mergeCell ref="A9:A43"/>
    <mergeCell ref="B10:B29"/>
    <mergeCell ref="C10:D10"/>
    <mergeCell ref="C36:D36"/>
    <mergeCell ref="B9:D9"/>
  </mergeCells>
  <phoneticPr fontId="2" type="noConversion"/>
  <pageMargins left="0.5" right="0.2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2017-08-08T10:11:36Z</cp:lastPrinted>
  <dcterms:created xsi:type="dcterms:W3CDTF">1999-04-08T04:49:33Z</dcterms:created>
  <dcterms:modified xsi:type="dcterms:W3CDTF">2017-08-09T04:10:26Z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