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  <sheet name="Sheet1" sheetId="140" r:id="rId4"/>
  </sheets>
  <calcPr calcId="125725"/>
</workbook>
</file>

<file path=xl/calcChain.xml><?xml version="1.0" encoding="utf-8"?>
<calcChain xmlns="http://schemas.openxmlformats.org/spreadsheetml/2006/main">
  <c r="M47" i="18"/>
  <c r="N47"/>
  <c r="G23"/>
  <c r="M37"/>
  <c r="R23"/>
  <c r="P25"/>
  <c r="H23"/>
  <c r="K12"/>
  <c r="L12"/>
  <c r="I33"/>
  <c r="I30" s="1"/>
  <c r="H33"/>
  <c r="M26"/>
  <c r="J33"/>
  <c r="F33"/>
  <c r="F30" s="1"/>
  <c r="F8" s="1"/>
  <c r="L44"/>
  <c r="R44"/>
  <c r="Q44"/>
  <c r="R33"/>
  <c r="R30" s="1"/>
  <c r="R8" s="1"/>
  <c r="Q33"/>
  <c r="Q30" s="1"/>
  <c r="Q23"/>
  <c r="R15"/>
  <c r="Q15"/>
  <c r="R12"/>
  <c r="Q12"/>
  <c r="M45"/>
  <c r="H15"/>
  <c r="G15"/>
  <c r="N11"/>
  <c r="E12"/>
  <c r="F12"/>
  <c r="G12"/>
  <c r="H12"/>
  <c r="I12"/>
  <c r="J12"/>
  <c r="O12"/>
  <c r="M13"/>
  <c r="N13"/>
  <c r="O13"/>
  <c r="P13"/>
  <c r="M14"/>
  <c r="N14"/>
  <c r="O14"/>
  <c r="P14"/>
  <c r="E15"/>
  <c r="F15"/>
  <c r="I15"/>
  <c r="J15"/>
  <c r="P15" s="1"/>
  <c r="K15"/>
  <c r="L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F10" s="1"/>
  <c r="I23"/>
  <c r="K23"/>
  <c r="K10" s="1"/>
  <c r="K7" s="1"/>
  <c r="L23"/>
  <c r="M24"/>
  <c r="N24"/>
  <c r="O24"/>
  <c r="P24"/>
  <c r="N26"/>
  <c r="P26"/>
  <c r="M27"/>
  <c r="N27"/>
  <c r="O27"/>
  <c r="P27"/>
  <c r="N28"/>
  <c r="O28"/>
  <c r="N29"/>
  <c r="O29"/>
  <c r="M31"/>
  <c r="N31"/>
  <c r="O31"/>
  <c r="P31"/>
  <c r="M32"/>
  <c r="N32"/>
  <c r="O32"/>
  <c r="P32"/>
  <c r="E33"/>
  <c r="E30" s="1"/>
  <c r="E8" s="1"/>
  <c r="G33"/>
  <c r="G30" s="1"/>
  <c r="K33"/>
  <c r="K30" s="1"/>
  <c r="L33"/>
  <c r="N34"/>
  <c r="O34"/>
  <c r="P34"/>
  <c r="M35"/>
  <c r="N35"/>
  <c r="O35"/>
  <c r="P35"/>
  <c r="M36"/>
  <c r="N36"/>
  <c r="O36"/>
  <c r="P36"/>
  <c r="N37"/>
  <c r="O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G44"/>
  <c r="H44"/>
  <c r="I44"/>
  <c r="J44"/>
  <c r="P44" s="1"/>
  <c r="K44"/>
  <c r="N45"/>
  <c r="O45"/>
  <c r="P45"/>
  <c r="M46"/>
  <c r="N46"/>
  <c r="O46"/>
  <c r="P46"/>
  <c r="O47"/>
  <c r="P47"/>
  <c r="O26"/>
  <c r="M34"/>
  <c r="M33" s="1"/>
  <c r="M28"/>
  <c r="P28"/>
  <c r="O11"/>
  <c r="J23"/>
  <c r="N23" s="1"/>
  <c r="M25"/>
  <c r="N25"/>
  <c r="O25"/>
  <c r="M29"/>
  <c r="P29"/>
  <c r="M11"/>
  <c r="P11"/>
  <c r="J30"/>
  <c r="G10"/>
  <c r="G7" s="1"/>
  <c r="P37"/>
  <c r="H30"/>
  <c r="N33"/>
  <c r="N15"/>
  <c r="P33"/>
  <c r="M12"/>
  <c r="O33"/>
  <c r="H10"/>
  <c r="H7" s="1"/>
  <c r="H6" s="1"/>
  <c r="H8"/>
  <c r="R10"/>
  <c r="R7" s="1"/>
  <c r="M15"/>
  <c r="O44"/>
  <c r="P30"/>
  <c r="P23"/>
  <c r="O23"/>
  <c r="G8" l="1"/>
  <c r="G6" s="1"/>
  <c r="G9"/>
  <c r="M23"/>
  <c r="M10" s="1"/>
  <c r="M9" s="1"/>
  <c r="I10"/>
  <c r="I7" s="1"/>
  <c r="E10"/>
  <c r="E9" s="1"/>
  <c r="N44"/>
  <c r="N30"/>
  <c r="L10"/>
  <c r="Q10"/>
  <c r="Q7" s="1"/>
  <c r="Q6" s="1"/>
  <c r="R6"/>
  <c r="E7"/>
  <c r="O30"/>
  <c r="O15"/>
  <c r="R9"/>
  <c r="J10"/>
  <c r="J8"/>
  <c r="N12"/>
  <c r="L30"/>
  <c r="L9" s="1"/>
  <c r="M44"/>
  <c r="Q8"/>
  <c r="L7"/>
  <c r="H9"/>
  <c r="E6"/>
  <c r="M30"/>
  <c r="I8"/>
  <c r="I6" s="1"/>
  <c r="I9"/>
  <c r="F7"/>
  <c r="F6" s="1"/>
  <c r="O10"/>
  <c r="F9"/>
  <c r="K8"/>
  <c r="K6" s="1"/>
  <c r="K9"/>
  <c r="Q9" l="1"/>
  <c r="N8"/>
  <c r="P8"/>
  <c r="L8"/>
  <c r="O8"/>
  <c r="J9"/>
  <c r="J7"/>
  <c r="P10"/>
  <c r="N10"/>
  <c r="N7"/>
  <c r="L6"/>
  <c r="M7"/>
  <c r="M8"/>
  <c r="P9" l="1"/>
  <c r="N9"/>
  <c r="P7"/>
  <c r="O7"/>
  <c r="J6"/>
  <c r="O9"/>
  <c r="M6"/>
  <c r="N6" l="1"/>
  <c r="P6"/>
  <c r="O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<sst xmlns="http://schemas.openxmlformats.org/spreadsheetml/2006/main" count="75" uniqueCount="63">
  <si>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</si>
  <si>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</si>
  <si>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</si>
  <si>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</si>
  <si>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</si>
  <si>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</si>
  <si>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</si>
  <si>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</si>
  <si>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</si>
  <si>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</si>
  <si>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</si>
  <si>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</si>
  <si>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</si>
  <si>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</si>
  <si>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</si>
  <si>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</si>
  <si>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</si>
  <si>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</si>
  <si>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</si>
  <si>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</si>
  <si>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</si>
  <si>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</si>
  <si>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</si>
  <si>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</si>
  <si>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</si>
  <si>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</si>
  <si>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</si>
  <si>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</si>
  <si>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</si>
  <si>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</si>
  <si>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</si>
  <si>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</si>
  <si>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</si>
  <si>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</si>
  <si>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</si>
  <si>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</si>
  <si>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</si>
  <si>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</si>
  <si>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</si>
  <si>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</si>
  <si>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</si>
  <si>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</si>
  <si>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</si>
  <si>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</si>
  <si>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</si>
  <si>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</si>
  <si>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</si>
  <si>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</si>
  <si>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</si>
  <si>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</si>
  <si>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</si>
  <si>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</si>
  <si>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</si>
  <si>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</si>
  <si>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</si>
  <si>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</si>
  <si>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</si>
  <si>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</si>
  <si>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</si>
  <si>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</si>
  <si>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</si>
  <si>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</si>
  <si>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2017년</t>
    </r>
    <r>
      <rPr>
        <b/>
        <sz val="24"/>
        <rFont val="휴먼엑스포"/>
        <family val="1"/>
        <charset val="129"/>
      </rPr>
      <t xml:space="preserve">  9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(2017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</si>
</sst>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  <font>
      <sz val="10"/>
      <color rgb="FF000000"/>
      <name val="한컴바탕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1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0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  <xf numFmtId="0" fontId="22" fillId="0" borderId="0" xfId="0" applyFont="1" applyAlignment="1">
      <alignment horizontal="justify"/>
    </xf>
    <xf numFmtId="0" fontId="0" fillId="0" borderId="0" xfId="0" applyAlignment="1">
      <alignment horizontal="justify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7"/>
  <sheetViews>
    <sheetView tabSelected="1" zoomScale="75" zoomScaleNormal="75" workbookViewId="0">
      <pane xSplit="4" ySplit="5" topLeftCell="E6" activePane="bottomRight" state="frozen"/>
      <selection activeCell="C23" sqref="C23:C29"/>
      <selection pane="topRight" activeCell="C23" sqref="C23:C29"/>
      <selection pane="bottomLeft" activeCell="C23" sqref="C23:C29"/>
      <selection pane="bottomRight" activeCell="K16" sqref="K16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19"/>
      <c r="G1" s="95" t="s">
        <v>62</v>
      </c>
      <c r="H1" s="95"/>
      <c r="I1" s="95"/>
      <c r="J1" s="95"/>
      <c r="K1" s="95"/>
      <c r="L1" s="95"/>
      <c r="M1" s="95"/>
      <c r="N1" s="95"/>
      <c r="O1" s="11"/>
      <c r="P1" s="11"/>
      <c r="Q1" s="11"/>
    </row>
    <row r="2" spans="1:18" s="10" customFormat="1" ht="14.25" customHeight="1">
      <c r="E2" s="12"/>
      <c r="G2" s="95"/>
      <c r="H2" s="95"/>
      <c r="I2" s="95"/>
      <c r="J2" s="95"/>
      <c r="K2" s="95"/>
      <c r="L2" s="95"/>
      <c r="M2" s="95"/>
      <c r="N2" s="95"/>
      <c r="O2" s="13"/>
      <c r="P2" s="98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8" t="s">
        <v>41</v>
      </c>
      <c r="B4" s="77"/>
      <c r="C4" s="77"/>
      <c r="D4" s="59"/>
      <c r="E4" s="60" t="s">
        <v>42</v>
      </c>
      <c r="F4" s="60"/>
      <c r="G4" s="58" t="s">
        <v>43</v>
      </c>
      <c r="H4" s="59"/>
      <c r="I4" s="58" t="s">
        <v>44</v>
      </c>
      <c r="J4" s="59"/>
      <c r="K4" s="58" t="s">
        <v>45</v>
      </c>
      <c r="L4" s="59"/>
      <c r="M4" s="60" t="s">
        <v>46</v>
      </c>
      <c r="N4" s="60" t="s">
        <v>47</v>
      </c>
      <c r="O4" s="60"/>
      <c r="P4" s="60"/>
      <c r="Q4" s="58" t="s">
        <v>48</v>
      </c>
      <c r="R4" s="59"/>
    </row>
    <row r="5" spans="1:18" s="4" customFormat="1" ht="36" customHeight="1" thickBot="1">
      <c r="A5" s="78"/>
      <c r="B5" s="79"/>
      <c r="C5" s="79"/>
      <c r="D5" s="80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61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4" t="s">
        <v>56</v>
      </c>
      <c r="B6" s="81" t="s">
        <v>57</v>
      </c>
      <c r="C6" s="81"/>
      <c r="D6" s="82"/>
      <c r="E6" s="48">
        <f t="shared" ref="E6:M6" si="0">SUM(E7:E8)</f>
        <v>308152000</v>
      </c>
      <c r="F6" s="22">
        <f t="shared" si="0"/>
        <v>319105000</v>
      </c>
      <c r="G6" s="22">
        <f>SUM(G7:G8)</f>
        <v>42415387</v>
      </c>
      <c r="H6" s="22">
        <f t="shared" si="0"/>
        <v>377867715</v>
      </c>
      <c r="I6" s="22">
        <f t="shared" si="0"/>
        <v>29480467</v>
      </c>
      <c r="J6" s="22">
        <f>SUM(J7:J8)</f>
        <v>354788277</v>
      </c>
      <c r="K6" s="22">
        <f t="shared" si="0"/>
        <v>582024</v>
      </c>
      <c r="L6" s="22">
        <f t="shared" si="0"/>
        <v>1128196</v>
      </c>
      <c r="M6" s="22">
        <f t="shared" si="0"/>
        <v>21951242</v>
      </c>
      <c r="N6" s="23">
        <f t="shared" ref="N6:N47" si="1">+J6/E6*100</f>
        <v>115.13417956073626</v>
      </c>
      <c r="O6" s="23">
        <f t="shared" ref="O6:O47" si="2">+J6/F6*100</f>
        <v>111.18229955657229</v>
      </c>
      <c r="P6" s="23">
        <f t="shared" ref="P6:P47" si="3">+J6/H6*100</f>
        <v>93.892191080680178</v>
      </c>
      <c r="Q6" s="22">
        <f>SUM(Q7:Q8)</f>
        <v>83371</v>
      </c>
      <c r="R6" s="22">
        <f>SUM(R7:R8)</f>
        <v>5948348</v>
      </c>
    </row>
    <row r="7" spans="1:18" s="4" customFormat="1" ht="21.75" customHeight="1">
      <c r="A7" s="75"/>
      <c r="B7" s="83" t="s">
        <v>27</v>
      </c>
      <c r="C7" s="84"/>
      <c r="D7" s="85"/>
      <c r="E7" s="49">
        <f t="shared" ref="E7:M7" si="4">E10+E45+E46</f>
        <v>90500000</v>
      </c>
      <c r="F7" s="14">
        <f t="shared" si="4"/>
        <v>90500000</v>
      </c>
      <c r="G7" s="14">
        <f t="shared" si="4"/>
        <v>11650081</v>
      </c>
      <c r="H7" s="14">
        <f t="shared" si="4"/>
        <v>111293745</v>
      </c>
      <c r="I7" s="14">
        <f t="shared" si="4"/>
        <v>10028036</v>
      </c>
      <c r="J7" s="14">
        <f t="shared" si="4"/>
        <v>107148258</v>
      </c>
      <c r="K7" s="14">
        <f t="shared" si="4"/>
        <v>371395</v>
      </c>
      <c r="L7" s="14">
        <f t="shared" si="4"/>
        <v>451509</v>
      </c>
      <c r="M7" s="14">
        <f t="shared" si="4"/>
        <v>3693978</v>
      </c>
      <c r="N7" s="15">
        <f t="shared" si="1"/>
        <v>118.39586519337017</v>
      </c>
      <c r="O7" s="15">
        <f t="shared" si="2"/>
        <v>118.39586519337017</v>
      </c>
      <c r="P7" s="15">
        <f t="shared" si="3"/>
        <v>96.275184198357238</v>
      </c>
      <c r="Q7" s="14">
        <f>Q10+Q45+Q46</f>
        <v>39852</v>
      </c>
      <c r="R7" s="14">
        <f>R10+R45+R46</f>
        <v>2663707</v>
      </c>
    </row>
    <row r="8" spans="1:18" s="4" customFormat="1" ht="21.75" customHeight="1" thickBot="1">
      <c r="A8" s="76"/>
      <c r="B8" s="86" t="s">
        <v>17</v>
      </c>
      <c r="C8" s="87"/>
      <c r="D8" s="88"/>
      <c r="E8" s="50">
        <f>E30+E47</f>
        <v>217652000</v>
      </c>
      <c r="F8" s="24">
        <f t="shared" ref="F8:M8" si="5">F30+F47</f>
        <v>228605000</v>
      </c>
      <c r="G8" s="24">
        <f t="shared" si="5"/>
        <v>30765306</v>
      </c>
      <c r="H8" s="24">
        <f t="shared" si="5"/>
        <v>266573970</v>
      </c>
      <c r="I8" s="24">
        <f t="shared" si="5"/>
        <v>19452431</v>
      </c>
      <c r="J8" s="24">
        <f t="shared" si="5"/>
        <v>247640019</v>
      </c>
      <c r="K8" s="24">
        <f t="shared" si="5"/>
        <v>210629</v>
      </c>
      <c r="L8" s="24">
        <f t="shared" si="5"/>
        <v>676687</v>
      </c>
      <c r="M8" s="24">
        <f t="shared" si="5"/>
        <v>18257264</v>
      </c>
      <c r="N8" s="25">
        <f t="shared" si="1"/>
        <v>113.77796620292943</v>
      </c>
      <c r="O8" s="25">
        <f t="shared" si="2"/>
        <v>108.32659784344175</v>
      </c>
      <c r="P8" s="25">
        <f t="shared" si="3"/>
        <v>92.897299387483329</v>
      </c>
      <c r="Q8" s="24">
        <f>Q30+Q47</f>
        <v>43519</v>
      </c>
      <c r="R8" s="24">
        <f>R30+R47</f>
        <v>3284641</v>
      </c>
    </row>
    <row r="9" spans="1:18" s="4" customFormat="1" ht="21.75" customHeight="1">
      <c r="A9" s="67" t="s">
        <v>18</v>
      </c>
      <c r="B9" s="72" t="s">
        <v>15</v>
      </c>
      <c r="C9" s="72"/>
      <c r="D9" s="73"/>
      <c r="E9" s="51">
        <f t="shared" ref="E9:M9" si="6">SUM(E10,E30)</f>
        <v>306752000</v>
      </c>
      <c r="F9" s="20">
        <f t="shared" si="6"/>
        <v>317705000</v>
      </c>
      <c r="G9" s="20">
        <f t="shared" si="6"/>
        <v>42390861</v>
      </c>
      <c r="H9" s="20">
        <f t="shared" si="6"/>
        <v>370309675</v>
      </c>
      <c r="I9" s="20">
        <f t="shared" si="6"/>
        <v>29304436</v>
      </c>
      <c r="J9" s="20">
        <f t="shared" si="6"/>
        <v>353788518</v>
      </c>
      <c r="K9" s="20">
        <f t="shared" si="6"/>
        <v>96743</v>
      </c>
      <c r="L9" s="20">
        <f t="shared" si="6"/>
        <v>100011</v>
      </c>
      <c r="M9" s="20">
        <f t="shared" si="6"/>
        <v>16421146</v>
      </c>
      <c r="N9" s="21">
        <f t="shared" si="1"/>
        <v>115.33372822345088</v>
      </c>
      <c r="O9" s="21">
        <f t="shared" si="2"/>
        <v>111.35755433499629</v>
      </c>
      <c r="P9" s="21">
        <f t="shared" si="3"/>
        <v>95.53855647978952</v>
      </c>
      <c r="Q9" s="20">
        <f>SUM(Q10,Q30)</f>
        <v>67549</v>
      </c>
      <c r="R9" s="20">
        <f>SUM(R10,R30)</f>
        <v>3128431</v>
      </c>
    </row>
    <row r="10" spans="1:18" s="4" customFormat="1" ht="21.75" customHeight="1">
      <c r="A10" s="68"/>
      <c r="B10" s="65" t="s">
        <v>19</v>
      </c>
      <c r="C10" s="69" t="s">
        <v>7</v>
      </c>
      <c r="D10" s="70"/>
      <c r="E10" s="52">
        <f t="shared" ref="E10:M10" si="7">SUM(E11,E12,E15,E18:E22,E23)</f>
        <v>89800000</v>
      </c>
      <c r="F10" s="6">
        <f t="shared" si="7"/>
        <v>89800000</v>
      </c>
      <c r="G10" s="6">
        <f t="shared" si="7"/>
        <v>11644153</v>
      </c>
      <c r="H10" s="6">
        <f t="shared" si="7"/>
        <v>109127665</v>
      </c>
      <c r="I10" s="6">
        <f t="shared" si="7"/>
        <v>9987463</v>
      </c>
      <c r="J10" s="6">
        <f t="shared" si="7"/>
        <v>106679576</v>
      </c>
      <c r="K10" s="6">
        <f t="shared" si="7"/>
        <v>6070</v>
      </c>
      <c r="L10" s="6">
        <f t="shared" si="7"/>
        <v>6198</v>
      </c>
      <c r="M10" s="6">
        <f t="shared" si="7"/>
        <v>2441891</v>
      </c>
      <c r="N10" s="7">
        <f t="shared" si="1"/>
        <v>118.79685523385302</v>
      </c>
      <c r="O10" s="7">
        <f t="shared" si="2"/>
        <v>118.79685523385302</v>
      </c>
      <c r="P10" s="7">
        <f t="shared" si="3"/>
        <v>97.756674258539306</v>
      </c>
      <c r="Q10" s="6">
        <f>SUM(Q11,Q12,Q15,Q18:Q22,Q23)</f>
        <v>35805</v>
      </c>
      <c r="R10" s="6">
        <f>SUM(R11,R12,R15,R18:R22,R23)</f>
        <v>2239980</v>
      </c>
    </row>
    <row r="11" spans="1:18" s="4" customFormat="1" ht="21.75" customHeight="1">
      <c r="A11" s="68"/>
      <c r="B11" s="66"/>
      <c r="C11" s="71" t="s">
        <v>20</v>
      </c>
      <c r="D11" s="70"/>
      <c r="E11" s="47">
        <v>50000000</v>
      </c>
      <c r="F11" s="9">
        <v>50000000</v>
      </c>
      <c r="G11" s="9">
        <v>7137045</v>
      </c>
      <c r="H11" s="9">
        <v>70829672</v>
      </c>
      <c r="I11" s="9">
        <v>7025083</v>
      </c>
      <c r="J11" s="9">
        <v>70504177</v>
      </c>
      <c r="K11" s="9">
        <v>0</v>
      </c>
      <c r="L11" s="17">
        <v>0</v>
      </c>
      <c r="M11" s="6">
        <f>H11-J11-L11</f>
        <v>325495</v>
      </c>
      <c r="N11" s="7">
        <f t="shared" si="1"/>
        <v>141.008354</v>
      </c>
      <c r="O11" s="7">
        <f t="shared" si="2"/>
        <v>141.008354</v>
      </c>
      <c r="P11" s="7">
        <f t="shared" si="3"/>
        <v>99.54045389339089</v>
      </c>
      <c r="Q11" s="41">
        <v>27720</v>
      </c>
      <c r="R11" s="40">
        <v>2061429</v>
      </c>
    </row>
    <row r="12" spans="1:18" s="4" customFormat="1" ht="21.75" customHeight="1">
      <c r="A12" s="68"/>
      <c r="B12" s="66"/>
      <c r="C12" s="65" t="s">
        <v>58</v>
      </c>
      <c r="D12" s="36" t="s">
        <v>26</v>
      </c>
      <c r="E12" s="53">
        <f t="shared" ref="E12:M12" si="8">SUM(E13:E14)</f>
        <v>6800000</v>
      </c>
      <c r="F12" s="16">
        <f t="shared" si="8"/>
        <v>6800000</v>
      </c>
      <c r="G12" s="16">
        <f t="shared" si="8"/>
        <v>509052</v>
      </c>
      <c r="H12" s="16">
        <f t="shared" si="8"/>
        <v>5569355</v>
      </c>
      <c r="I12" s="16">
        <f t="shared" si="8"/>
        <v>508714</v>
      </c>
      <c r="J12" s="16">
        <f t="shared" si="8"/>
        <v>5534465</v>
      </c>
      <c r="K12" s="16">
        <f t="shared" si="8"/>
        <v>46</v>
      </c>
      <c r="L12" s="16">
        <f t="shared" si="8"/>
        <v>46</v>
      </c>
      <c r="M12" s="16">
        <f t="shared" si="8"/>
        <v>34844</v>
      </c>
      <c r="N12" s="7">
        <f t="shared" si="1"/>
        <v>81.38919117647059</v>
      </c>
      <c r="O12" s="7">
        <f t="shared" si="2"/>
        <v>81.38919117647059</v>
      </c>
      <c r="P12" s="7" t="s">
        <v>61</v>
      </c>
      <c r="Q12" s="42">
        <f>SUM(Q13:Q14)</f>
        <v>927</v>
      </c>
      <c r="R12" s="42">
        <f>SUM(R13:R14)</f>
        <v>28226</v>
      </c>
    </row>
    <row r="13" spans="1:18" s="4" customFormat="1" ht="21.75" customHeight="1">
      <c r="A13" s="68"/>
      <c r="B13" s="66"/>
      <c r="C13" s="96"/>
      <c r="D13" s="37" t="s">
        <v>28</v>
      </c>
      <c r="E13" s="54">
        <v>5806154</v>
      </c>
      <c r="F13" s="8">
        <v>5806154</v>
      </c>
      <c r="G13" s="9">
        <v>488458</v>
      </c>
      <c r="H13" s="17">
        <v>4530045</v>
      </c>
      <c r="I13" s="9">
        <v>487030</v>
      </c>
      <c r="J13" s="17">
        <v>4513748</v>
      </c>
      <c r="K13" s="9">
        <v>0</v>
      </c>
      <c r="L13" s="17">
        <v>0</v>
      </c>
      <c r="M13" s="6">
        <f>H13-J13-L13</f>
        <v>16297</v>
      </c>
      <c r="N13" s="7">
        <f t="shared" si="1"/>
        <v>77.740755756736732</v>
      </c>
      <c r="O13" s="7">
        <f t="shared" si="2"/>
        <v>77.740755756736732</v>
      </c>
      <c r="P13" s="7">
        <f t="shared" si="3"/>
        <v>99.640246399318329</v>
      </c>
      <c r="Q13" s="41">
        <v>823</v>
      </c>
      <c r="R13" s="40">
        <v>27476</v>
      </c>
    </row>
    <row r="14" spans="1:18" s="4" customFormat="1" ht="21.75" customHeight="1">
      <c r="A14" s="68"/>
      <c r="B14" s="66"/>
      <c r="C14" s="97"/>
      <c r="D14" s="37" t="s">
        <v>29</v>
      </c>
      <c r="E14" s="54">
        <v>993846</v>
      </c>
      <c r="F14" s="8">
        <v>993846</v>
      </c>
      <c r="G14" s="9">
        <v>20594</v>
      </c>
      <c r="H14" s="17">
        <v>1039310</v>
      </c>
      <c r="I14" s="9">
        <v>21684</v>
      </c>
      <c r="J14" s="17">
        <v>1020717</v>
      </c>
      <c r="K14" s="9">
        <v>46</v>
      </c>
      <c r="L14" s="17">
        <v>46</v>
      </c>
      <c r="M14" s="6">
        <f>H14-J14-L14</f>
        <v>18547</v>
      </c>
      <c r="N14" s="7">
        <f t="shared" si="1"/>
        <v>102.70373880862832</v>
      </c>
      <c r="O14" s="7">
        <f t="shared" si="2"/>
        <v>102.70373880862832</v>
      </c>
      <c r="P14" s="7">
        <f t="shared" si="3"/>
        <v>98.211024622105043</v>
      </c>
      <c r="Q14" s="41">
        <v>104</v>
      </c>
      <c r="R14" s="40">
        <v>750</v>
      </c>
    </row>
    <row r="15" spans="1:18" s="4" customFormat="1" ht="21.75" customHeight="1">
      <c r="A15" s="68"/>
      <c r="B15" s="66"/>
      <c r="C15" s="65" t="s">
        <v>59</v>
      </c>
      <c r="D15" s="36" t="s">
        <v>26</v>
      </c>
      <c r="E15" s="53">
        <f t="shared" ref="E15:M15" si="9">SUM(E16:E17)</f>
        <v>11000000</v>
      </c>
      <c r="F15" s="16">
        <f t="shared" si="9"/>
        <v>11000000</v>
      </c>
      <c r="G15" s="16">
        <f t="shared" si="9"/>
        <v>392913</v>
      </c>
      <c r="H15" s="16">
        <f t="shared" si="9"/>
        <v>11704435</v>
      </c>
      <c r="I15" s="16">
        <f t="shared" si="9"/>
        <v>258529</v>
      </c>
      <c r="J15" s="16">
        <f t="shared" si="9"/>
        <v>11406985</v>
      </c>
      <c r="K15" s="16">
        <f t="shared" si="9"/>
        <v>4926</v>
      </c>
      <c r="L15" s="16">
        <f t="shared" si="9"/>
        <v>4926</v>
      </c>
      <c r="M15" s="16">
        <f t="shared" si="9"/>
        <v>292524</v>
      </c>
      <c r="N15" s="7">
        <f t="shared" si="1"/>
        <v>103.69986363636363</v>
      </c>
      <c r="O15" s="7">
        <f t="shared" si="2"/>
        <v>103.69986363636363</v>
      </c>
      <c r="P15" s="7">
        <f t="shared" si="3"/>
        <v>97.458655629255063</v>
      </c>
      <c r="Q15" s="42">
        <f>SUM(Q16:Q17)</f>
        <v>459</v>
      </c>
      <c r="R15" s="42">
        <f>SUM(R16:R17)</f>
        <v>656</v>
      </c>
    </row>
    <row r="16" spans="1:18" s="4" customFormat="1" ht="21.75" customHeight="1">
      <c r="A16" s="68"/>
      <c r="B16" s="66"/>
      <c r="C16" s="96"/>
      <c r="D16" s="38" t="s">
        <v>30</v>
      </c>
      <c r="E16" s="54">
        <v>2433150</v>
      </c>
      <c r="F16" s="8">
        <v>2433150</v>
      </c>
      <c r="G16" s="17"/>
      <c r="H16" s="17">
        <v>2329705</v>
      </c>
      <c r="I16" s="17">
        <v>10</v>
      </c>
      <c r="J16" s="17">
        <v>2328993</v>
      </c>
      <c r="K16" s="17">
        <v>0</v>
      </c>
      <c r="L16" s="17">
        <v>0</v>
      </c>
      <c r="M16" s="6">
        <f t="shared" ref="M16:M22" si="10">H16-J16-L16</f>
        <v>712</v>
      </c>
      <c r="N16" s="7">
        <f t="shared" si="1"/>
        <v>95.719252820417978</v>
      </c>
      <c r="O16" s="7">
        <f t="shared" si="2"/>
        <v>95.719252820417978</v>
      </c>
      <c r="P16" s="7">
        <f t="shared" si="3"/>
        <v>99.969438190672207</v>
      </c>
      <c r="Q16" s="41">
        <v>0</v>
      </c>
      <c r="R16" s="40">
        <v>6</v>
      </c>
    </row>
    <row r="17" spans="1:18" s="4" customFormat="1" ht="21.75" customHeight="1">
      <c r="A17" s="68"/>
      <c r="B17" s="66"/>
      <c r="C17" s="97"/>
      <c r="D17" s="38" t="s">
        <v>31</v>
      </c>
      <c r="E17" s="54">
        <v>8566850</v>
      </c>
      <c r="F17" s="8">
        <v>8566850</v>
      </c>
      <c r="G17" s="17">
        <v>392913</v>
      </c>
      <c r="H17" s="17">
        <v>9374730</v>
      </c>
      <c r="I17" s="17">
        <v>258519</v>
      </c>
      <c r="J17" s="17">
        <v>9077992</v>
      </c>
      <c r="K17" s="17">
        <v>4926</v>
      </c>
      <c r="L17" s="17">
        <v>4926</v>
      </c>
      <c r="M17" s="6">
        <f t="shared" si="10"/>
        <v>291812</v>
      </c>
      <c r="N17" s="7">
        <f t="shared" si="1"/>
        <v>105.966510444329</v>
      </c>
      <c r="O17" s="7">
        <f t="shared" si="2"/>
        <v>105.966510444329</v>
      </c>
      <c r="P17" s="7">
        <f t="shared" si="3"/>
        <v>96.834703506127639</v>
      </c>
      <c r="Q17" s="41">
        <v>459</v>
      </c>
      <c r="R17" s="40">
        <v>650</v>
      </c>
    </row>
    <row r="18" spans="1:18" s="4" customFormat="1" ht="21.75" customHeight="1">
      <c r="A18" s="68"/>
      <c r="B18" s="66"/>
      <c r="C18" s="71" t="s">
        <v>32</v>
      </c>
      <c r="D18" s="70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1"/>
      <c r="R18" s="40"/>
    </row>
    <row r="19" spans="1:18" s="4" customFormat="1" ht="21.75" customHeight="1">
      <c r="A19" s="68"/>
      <c r="B19" s="66"/>
      <c r="C19" s="89" t="s">
        <v>21</v>
      </c>
      <c r="D19" s="90"/>
      <c r="E19" s="54"/>
      <c r="F19" s="8"/>
      <c r="G19" s="8">
        <v>8648</v>
      </c>
      <c r="H19" s="17">
        <v>65215</v>
      </c>
      <c r="I19" s="17">
        <v>8648</v>
      </c>
      <c r="J19" s="17">
        <v>65204</v>
      </c>
      <c r="K19" s="17">
        <v>0</v>
      </c>
      <c r="L19" s="17">
        <v>0</v>
      </c>
      <c r="M19" s="6">
        <f t="shared" si="10"/>
        <v>11</v>
      </c>
      <c r="N19" s="7" t="e">
        <f t="shared" si="1"/>
        <v>#DIV/0!</v>
      </c>
      <c r="O19" s="7" t="e">
        <f t="shared" si="2"/>
        <v>#DIV/0!</v>
      </c>
      <c r="P19" s="7">
        <f t="shared" si="3"/>
        <v>99.983132714866201</v>
      </c>
      <c r="Q19" s="41">
        <v>0</v>
      </c>
      <c r="R19" s="40">
        <v>1105</v>
      </c>
    </row>
    <row r="20" spans="1:18" s="4" customFormat="1" ht="21.75" customHeight="1">
      <c r="A20" s="68"/>
      <c r="B20" s="66"/>
      <c r="C20" s="89" t="s">
        <v>22</v>
      </c>
      <c r="D20" s="90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68"/>
      <c r="B21" s="66"/>
      <c r="C21" s="89" t="s">
        <v>23</v>
      </c>
      <c r="D21" s="90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1"/>
      <c r="R21" s="40"/>
    </row>
    <row r="22" spans="1:18" s="4" customFormat="1" ht="21.75" customHeight="1">
      <c r="A22" s="68"/>
      <c r="B22" s="66"/>
      <c r="C22" s="89" t="s">
        <v>24</v>
      </c>
      <c r="D22" s="90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68"/>
      <c r="B23" s="66"/>
      <c r="C23" s="65" t="s">
        <v>33</v>
      </c>
      <c r="D23" s="36" t="s">
        <v>26</v>
      </c>
      <c r="E23" s="52">
        <f>SUM(E24:E29)</f>
        <v>22000000</v>
      </c>
      <c r="F23" s="6">
        <f t="shared" ref="F23:M23" si="11">SUM(F24:F29)</f>
        <v>22000000</v>
      </c>
      <c r="G23" s="6">
        <f t="shared" si="11"/>
        <v>3596495</v>
      </c>
      <c r="H23" s="6">
        <f t="shared" si="11"/>
        <v>20958988</v>
      </c>
      <c r="I23" s="6">
        <f t="shared" si="11"/>
        <v>2186489</v>
      </c>
      <c r="J23" s="6">
        <f t="shared" si="11"/>
        <v>19168745</v>
      </c>
      <c r="K23" s="6">
        <f t="shared" si="11"/>
        <v>1098</v>
      </c>
      <c r="L23" s="6">
        <f t="shared" si="11"/>
        <v>1226</v>
      </c>
      <c r="M23" s="6">
        <f t="shared" si="11"/>
        <v>1789017</v>
      </c>
      <c r="N23" s="7">
        <f t="shared" si="1"/>
        <v>87.130659090909091</v>
      </c>
      <c r="O23" s="7">
        <f t="shared" si="2"/>
        <v>87.130659090909091</v>
      </c>
      <c r="P23" s="7">
        <f t="shared" si="3"/>
        <v>91.4583519013418</v>
      </c>
      <c r="Q23" s="43">
        <f>SUM(Q24:Q29)</f>
        <v>6699</v>
      </c>
      <c r="R23" s="43">
        <f>SUM(R24:R29)</f>
        <v>148564</v>
      </c>
    </row>
    <row r="24" spans="1:18" s="4" customFormat="1" ht="21.75" customHeight="1">
      <c r="A24" s="68"/>
      <c r="B24" s="66"/>
      <c r="C24" s="96"/>
      <c r="D24" s="39" t="s">
        <v>39</v>
      </c>
      <c r="E24" s="55">
        <v>2509000</v>
      </c>
      <c r="F24" s="8">
        <v>2509000</v>
      </c>
      <c r="G24" s="17">
        <v>426674</v>
      </c>
      <c r="H24" s="40">
        <v>4444391</v>
      </c>
      <c r="I24" s="17">
        <v>425320</v>
      </c>
      <c r="J24" s="40">
        <v>4432855</v>
      </c>
      <c r="K24" s="17"/>
      <c r="L24" s="17"/>
      <c r="M24" s="6">
        <f t="shared" ref="M24:M29" si="12">H24-J24-L24</f>
        <v>11536</v>
      </c>
      <c r="N24" s="7">
        <f t="shared" si="1"/>
        <v>176.67815862893582</v>
      </c>
      <c r="O24" s="7">
        <f t="shared" si="2"/>
        <v>176.67815862893582</v>
      </c>
      <c r="P24" s="7">
        <f t="shared" si="3"/>
        <v>99.740436878753471</v>
      </c>
      <c r="Q24" s="41">
        <v>2223</v>
      </c>
      <c r="R24" s="40">
        <v>78160</v>
      </c>
    </row>
    <row r="25" spans="1:18" s="4" customFormat="1" ht="21.75" customHeight="1">
      <c r="A25" s="68"/>
      <c r="B25" s="66"/>
      <c r="C25" s="96"/>
      <c r="D25" s="39" t="s">
        <v>34</v>
      </c>
      <c r="E25" s="55">
        <v>1828000</v>
      </c>
      <c r="F25" s="8">
        <v>1828000</v>
      </c>
      <c r="G25" s="17">
        <v>79921</v>
      </c>
      <c r="H25" s="40">
        <v>763877</v>
      </c>
      <c r="I25" s="17">
        <v>79637</v>
      </c>
      <c r="J25" s="40">
        <v>760627</v>
      </c>
      <c r="K25" s="17"/>
      <c r="L25" s="17"/>
      <c r="M25" s="6">
        <f t="shared" si="12"/>
        <v>3250</v>
      </c>
      <c r="N25" s="7">
        <f t="shared" si="1"/>
        <v>41.609792122538295</v>
      </c>
      <c r="O25" s="7">
        <f t="shared" si="2"/>
        <v>41.609792122538295</v>
      </c>
      <c r="P25" s="7">
        <f t="shared" si="3"/>
        <v>99.574538832822554</v>
      </c>
      <c r="Q25" s="41">
        <v>165</v>
      </c>
      <c r="R25" s="40">
        <v>5629</v>
      </c>
    </row>
    <row r="26" spans="1:18" s="4" customFormat="1" ht="21.75" customHeight="1">
      <c r="A26" s="68"/>
      <c r="B26" s="66"/>
      <c r="C26" s="96"/>
      <c r="D26" s="39" t="s">
        <v>25</v>
      </c>
      <c r="E26" s="55">
        <v>86000</v>
      </c>
      <c r="F26" s="8">
        <v>86000</v>
      </c>
      <c r="G26" s="17">
        <v>1249</v>
      </c>
      <c r="H26" s="40">
        <v>185591</v>
      </c>
      <c r="I26" s="17">
        <v>10478</v>
      </c>
      <c r="J26" s="40">
        <v>150396</v>
      </c>
      <c r="K26" s="17">
        <v>13</v>
      </c>
      <c r="L26" s="17">
        <v>13</v>
      </c>
      <c r="M26" s="6">
        <f t="shared" si="12"/>
        <v>35182</v>
      </c>
      <c r="N26" s="7">
        <f t="shared" si="1"/>
        <v>174.87906976744185</v>
      </c>
      <c r="O26" s="7">
        <f t="shared" si="2"/>
        <v>174.87906976744185</v>
      </c>
      <c r="P26" s="7">
        <f t="shared" si="3"/>
        <v>81.036257146090065</v>
      </c>
      <c r="Q26" s="41">
        <v>1</v>
      </c>
      <c r="R26" s="40">
        <v>28</v>
      </c>
    </row>
    <row r="27" spans="1:18" s="4" customFormat="1" ht="21.75" customHeight="1">
      <c r="A27" s="68"/>
      <c r="B27" s="66"/>
      <c r="C27" s="96"/>
      <c r="D27" s="39" t="s">
        <v>3</v>
      </c>
      <c r="E27" s="55">
        <v>3065000</v>
      </c>
      <c r="F27" s="8">
        <v>3065000</v>
      </c>
      <c r="G27" s="17">
        <v>3037341</v>
      </c>
      <c r="H27" s="40">
        <v>5038250</v>
      </c>
      <c r="I27" s="17">
        <v>1594942</v>
      </c>
      <c r="J27" s="40">
        <v>3513697</v>
      </c>
      <c r="K27" s="17">
        <v>1038</v>
      </c>
      <c r="L27" s="17">
        <v>1038</v>
      </c>
      <c r="M27" s="6">
        <f t="shared" si="12"/>
        <v>1523515</v>
      </c>
      <c r="N27" s="7">
        <f t="shared" si="1"/>
        <v>114.63938009787928</v>
      </c>
      <c r="O27" s="7">
        <f t="shared" si="2"/>
        <v>114.63938009787928</v>
      </c>
      <c r="P27" s="7">
        <f t="shared" si="3"/>
        <v>69.740425743065543</v>
      </c>
      <c r="Q27" s="41">
        <v>185</v>
      </c>
      <c r="R27" s="40">
        <v>10099</v>
      </c>
    </row>
    <row r="28" spans="1:18" s="4" customFormat="1" ht="21.75" customHeight="1">
      <c r="A28" s="68"/>
      <c r="B28" s="66"/>
      <c r="C28" s="96"/>
      <c r="D28" s="39" t="s">
        <v>4</v>
      </c>
      <c r="E28" s="55">
        <v>5926000</v>
      </c>
      <c r="F28" s="8">
        <v>5926000</v>
      </c>
      <c r="G28" s="17">
        <v>4279</v>
      </c>
      <c r="H28" s="40">
        <v>4403831</v>
      </c>
      <c r="I28" s="17">
        <v>29081</v>
      </c>
      <c r="J28" s="40">
        <v>4188122</v>
      </c>
      <c r="K28" s="17">
        <v>47</v>
      </c>
      <c r="L28" s="17">
        <v>175</v>
      </c>
      <c r="M28" s="6">
        <f t="shared" si="12"/>
        <v>215534</v>
      </c>
      <c r="N28" s="7">
        <f t="shared" si="1"/>
        <v>70.673675329058383</v>
      </c>
      <c r="O28" s="7">
        <f t="shared" si="2"/>
        <v>70.673675329058383</v>
      </c>
      <c r="P28" s="7">
        <f t="shared" si="3"/>
        <v>95.10178751182778</v>
      </c>
      <c r="Q28" s="41">
        <v>4125</v>
      </c>
      <c r="R28" s="40">
        <v>54648</v>
      </c>
    </row>
    <row r="29" spans="1:18" s="4" customFormat="1" ht="21.75" customHeight="1">
      <c r="A29" s="68"/>
      <c r="B29" s="66"/>
      <c r="C29" s="97"/>
      <c r="D29" s="39" t="s">
        <v>5</v>
      </c>
      <c r="E29" s="55">
        <v>8586000</v>
      </c>
      <c r="F29" s="8">
        <v>8586000</v>
      </c>
      <c r="G29" s="17">
        <v>47031</v>
      </c>
      <c r="H29" s="40">
        <v>6123048</v>
      </c>
      <c r="I29" s="17">
        <v>47031</v>
      </c>
      <c r="J29" s="40">
        <v>6123048</v>
      </c>
      <c r="K29" s="17"/>
      <c r="L29" s="17"/>
      <c r="M29" s="6">
        <f t="shared" si="12"/>
        <v>0</v>
      </c>
      <c r="N29" s="7">
        <f t="shared" si="1"/>
        <v>71.314325646401116</v>
      </c>
      <c r="O29" s="7">
        <f t="shared" si="2"/>
        <v>71.314325646401116</v>
      </c>
      <c r="P29" s="7">
        <f t="shared" si="3"/>
        <v>100</v>
      </c>
      <c r="Q29" s="41">
        <v>0</v>
      </c>
      <c r="R29" s="40">
        <v>0</v>
      </c>
    </row>
    <row r="30" spans="1:18" s="5" customFormat="1" ht="21.75" customHeight="1">
      <c r="A30" s="68"/>
      <c r="B30" s="65" t="s">
        <v>6</v>
      </c>
      <c r="C30" s="69" t="s">
        <v>7</v>
      </c>
      <c r="D30" s="70"/>
      <c r="E30" s="52">
        <f>SUM(E31,E32,E33,E36:E43)</f>
        <v>216952000</v>
      </c>
      <c r="F30" s="6">
        <f t="shared" ref="F30:M30" si="13">SUM(F31,F32,F33,F36:F43)</f>
        <v>227905000</v>
      </c>
      <c r="G30" s="6">
        <f t="shared" si="13"/>
        <v>30746708</v>
      </c>
      <c r="H30" s="6">
        <f>SUM(H31,H32,H33,H36:H43)</f>
        <v>261182010</v>
      </c>
      <c r="I30" s="6">
        <f t="shared" si="13"/>
        <v>19316973</v>
      </c>
      <c r="J30" s="6">
        <f t="shared" si="13"/>
        <v>247108942</v>
      </c>
      <c r="K30" s="6">
        <f t="shared" si="13"/>
        <v>90673</v>
      </c>
      <c r="L30" s="6">
        <f t="shared" si="13"/>
        <v>93813</v>
      </c>
      <c r="M30" s="6">
        <f t="shared" si="13"/>
        <v>13979255</v>
      </c>
      <c r="N30" s="7">
        <f t="shared" si="1"/>
        <v>113.90028301191046</v>
      </c>
      <c r="O30" s="7">
        <f t="shared" si="2"/>
        <v>108.42629253416993</v>
      </c>
      <c r="P30" s="7">
        <f t="shared" si="3"/>
        <v>94.611777434441208</v>
      </c>
      <c r="Q30" s="43">
        <f>SUM(Q31,Q32,Q33,Q36:Q43)</f>
        <v>31744</v>
      </c>
      <c r="R30" s="43">
        <f>SUM(R31,R32,R33,R36:R43)</f>
        <v>888451</v>
      </c>
    </row>
    <row r="31" spans="1:18" s="4" customFormat="1" ht="21.75" customHeight="1">
      <c r="A31" s="68"/>
      <c r="B31" s="66"/>
      <c r="C31" s="71" t="s">
        <v>8</v>
      </c>
      <c r="D31" s="70"/>
      <c r="E31" s="54">
        <v>12252000</v>
      </c>
      <c r="F31" s="8">
        <v>14191000</v>
      </c>
      <c r="G31" s="17">
        <v>762974</v>
      </c>
      <c r="H31" s="17">
        <v>11857359</v>
      </c>
      <c r="I31" s="17">
        <v>832382</v>
      </c>
      <c r="J31" s="17">
        <v>11482817</v>
      </c>
      <c r="K31" s="17">
        <v>134</v>
      </c>
      <c r="L31" s="17">
        <v>134</v>
      </c>
      <c r="M31" s="6">
        <f>H31-J31-L31</f>
        <v>374408</v>
      </c>
      <c r="N31" s="7">
        <f t="shared" si="1"/>
        <v>93.721980084884109</v>
      </c>
      <c r="O31" s="7">
        <f t="shared" si="2"/>
        <v>80.916193361989997</v>
      </c>
      <c r="P31" s="7">
        <f t="shared" si="3"/>
        <v>96.84126962842231</v>
      </c>
      <c r="Q31" s="41">
        <v>40</v>
      </c>
      <c r="R31" s="40">
        <v>23845</v>
      </c>
    </row>
    <row r="32" spans="1:18" s="4" customFormat="1" ht="21.75" customHeight="1">
      <c r="A32" s="68"/>
      <c r="B32" s="66"/>
      <c r="C32" s="71" t="s">
        <v>9</v>
      </c>
      <c r="D32" s="70"/>
      <c r="E32" s="54">
        <v>35000000</v>
      </c>
      <c r="F32" s="8">
        <v>38010000</v>
      </c>
      <c r="G32" s="17">
        <v>23353368</v>
      </c>
      <c r="H32" s="17">
        <v>40050897</v>
      </c>
      <c r="I32" s="17">
        <v>12289595</v>
      </c>
      <c r="J32" s="17">
        <v>28312338</v>
      </c>
      <c r="K32" s="17">
        <v>5192</v>
      </c>
      <c r="L32" s="17">
        <v>5192</v>
      </c>
      <c r="M32" s="6">
        <f>H32-J32-L32</f>
        <v>11733367</v>
      </c>
      <c r="N32" s="7">
        <f t="shared" si="1"/>
        <v>80.892394285714289</v>
      </c>
      <c r="O32" s="7">
        <f t="shared" si="2"/>
        <v>74.486550907655882</v>
      </c>
      <c r="P32" s="7">
        <f t="shared" si="3"/>
        <v>70.690896136483545</v>
      </c>
      <c r="Q32" s="41">
        <v>1528</v>
      </c>
      <c r="R32" s="40">
        <v>51401</v>
      </c>
    </row>
    <row r="33" spans="1:19" s="4" customFormat="1" ht="21.75" customHeight="1">
      <c r="A33" s="68"/>
      <c r="B33" s="66"/>
      <c r="C33" s="65" t="s">
        <v>35</v>
      </c>
      <c r="D33" s="36" t="s">
        <v>26</v>
      </c>
      <c r="E33" s="53">
        <f>SUM(E34:E35)</f>
        <v>55700000</v>
      </c>
      <c r="F33" s="16">
        <f t="shared" ref="F33:M33" si="14">SUM(F34:F35)</f>
        <v>56704000</v>
      </c>
      <c r="G33" s="16">
        <f t="shared" si="14"/>
        <v>3392514</v>
      </c>
      <c r="H33" s="16">
        <f t="shared" si="14"/>
        <v>44465559</v>
      </c>
      <c r="I33" s="16">
        <f t="shared" si="14"/>
        <v>3482845</v>
      </c>
      <c r="J33" s="16">
        <f>SUM(J34:J35)</f>
        <v>43673148</v>
      </c>
      <c r="K33" s="16">
        <f t="shared" si="14"/>
        <v>156</v>
      </c>
      <c r="L33" s="16">
        <f t="shared" si="14"/>
        <v>633</v>
      </c>
      <c r="M33" s="16">
        <f t="shared" si="14"/>
        <v>791778</v>
      </c>
      <c r="N33" s="7">
        <f t="shared" si="1"/>
        <v>78.407806104129264</v>
      </c>
      <c r="O33" s="7">
        <f t="shared" si="2"/>
        <v>77.019518905191873</v>
      </c>
      <c r="P33" s="7">
        <f t="shared" si="3"/>
        <v>98.217921875220327</v>
      </c>
      <c r="Q33" s="42">
        <f>SUM(Q34:Q35)</f>
        <v>17785</v>
      </c>
      <c r="R33" s="42">
        <f>SUM(R34:R35)</f>
        <v>203110</v>
      </c>
    </row>
    <row r="34" spans="1:19" s="4" customFormat="1" ht="21.75" customHeight="1">
      <c r="A34" s="68"/>
      <c r="B34" s="66"/>
      <c r="C34" s="96"/>
      <c r="D34" s="37" t="s">
        <v>36</v>
      </c>
      <c r="E34" s="54">
        <v>20216000</v>
      </c>
      <c r="F34" s="8">
        <v>21220000</v>
      </c>
      <c r="G34" s="8">
        <v>10668</v>
      </c>
      <c r="H34" s="8">
        <v>15813020</v>
      </c>
      <c r="I34" s="8">
        <v>100999</v>
      </c>
      <c r="J34" s="8">
        <v>15020609</v>
      </c>
      <c r="K34" s="8">
        <v>156</v>
      </c>
      <c r="L34" s="8">
        <v>633</v>
      </c>
      <c r="M34" s="6">
        <f t="shared" ref="M34:M43" si="15">H34-J34-L34</f>
        <v>791778</v>
      </c>
      <c r="N34" s="7">
        <f t="shared" si="1"/>
        <v>74.300598535813222</v>
      </c>
      <c r="O34" s="7">
        <f t="shared" si="2"/>
        <v>70.78515080113101</v>
      </c>
      <c r="P34" s="7">
        <f t="shared" si="3"/>
        <v>94.988869931233879</v>
      </c>
      <c r="Q34" s="41">
        <v>17785</v>
      </c>
      <c r="R34" s="40">
        <v>203110</v>
      </c>
    </row>
    <row r="35" spans="1:19" s="4" customFormat="1" ht="21.75" customHeight="1">
      <c r="A35" s="68"/>
      <c r="B35" s="66"/>
      <c r="C35" s="97"/>
      <c r="D35" s="37" t="s">
        <v>60</v>
      </c>
      <c r="E35" s="54">
        <v>35484000</v>
      </c>
      <c r="F35" s="8">
        <v>35484000</v>
      </c>
      <c r="G35" s="8">
        <v>3381846</v>
      </c>
      <c r="H35" s="17">
        <v>28652539</v>
      </c>
      <c r="I35" s="17">
        <v>3381846</v>
      </c>
      <c r="J35" s="17">
        <v>28652539</v>
      </c>
      <c r="K35" s="8">
        <v>0</v>
      </c>
      <c r="L35" s="8">
        <v>0</v>
      </c>
      <c r="M35" s="6">
        <f t="shared" si="15"/>
        <v>0</v>
      </c>
      <c r="N35" s="7">
        <f t="shared" si="1"/>
        <v>80.747770826287905</v>
      </c>
      <c r="O35" s="7">
        <f t="shared" si="2"/>
        <v>80.747770826287905</v>
      </c>
      <c r="P35" s="7">
        <f t="shared" si="3"/>
        <v>100</v>
      </c>
      <c r="Q35" s="41"/>
      <c r="R35" s="40"/>
    </row>
    <row r="36" spans="1:19" s="4" customFormat="1" ht="21.75" customHeight="1">
      <c r="A36" s="68"/>
      <c r="B36" s="66"/>
      <c r="C36" s="71" t="s">
        <v>11</v>
      </c>
      <c r="D36" s="70"/>
      <c r="E36" s="54">
        <v>19000000</v>
      </c>
      <c r="F36" s="8">
        <v>20000000</v>
      </c>
      <c r="G36" s="17">
        <v>106914</v>
      </c>
      <c r="H36" s="17">
        <v>14317998</v>
      </c>
      <c r="I36" s="17">
        <v>106914</v>
      </c>
      <c r="J36" s="17">
        <v>14317998</v>
      </c>
      <c r="K36" s="8">
        <v>0</v>
      </c>
      <c r="L36" s="8">
        <v>0</v>
      </c>
      <c r="M36" s="6">
        <f t="shared" si="15"/>
        <v>0</v>
      </c>
      <c r="N36" s="7">
        <f t="shared" si="1"/>
        <v>75.357884210526322</v>
      </c>
      <c r="O36" s="7">
        <f t="shared" si="2"/>
        <v>71.58999</v>
      </c>
      <c r="P36" s="7">
        <f t="shared" si="3"/>
        <v>100</v>
      </c>
      <c r="Q36" s="41"/>
      <c r="R36" s="40"/>
      <c r="S36" s="31"/>
    </row>
    <row r="37" spans="1:19" s="4" customFormat="1" ht="21.75" customHeight="1">
      <c r="A37" s="68"/>
      <c r="B37" s="66"/>
      <c r="C37" s="71" t="s">
        <v>37</v>
      </c>
      <c r="D37" s="70"/>
      <c r="E37" s="54">
        <v>95000000</v>
      </c>
      <c r="F37" s="8">
        <v>99000000</v>
      </c>
      <c r="G37" s="17">
        <v>3130938</v>
      </c>
      <c r="H37" s="17">
        <v>150490197</v>
      </c>
      <c r="I37" s="17">
        <v>2605237</v>
      </c>
      <c r="J37" s="17">
        <v>149322641</v>
      </c>
      <c r="K37" s="8">
        <v>85191</v>
      </c>
      <c r="L37" s="8">
        <v>87854</v>
      </c>
      <c r="M37" s="6">
        <f t="shared" si="15"/>
        <v>1079702</v>
      </c>
      <c r="N37" s="7">
        <f t="shared" si="1"/>
        <v>157.18172736842104</v>
      </c>
      <c r="O37" s="7">
        <f t="shared" si="2"/>
        <v>150.83095050505051</v>
      </c>
      <c r="P37" s="7">
        <f t="shared" si="3"/>
        <v>99.224164747422051</v>
      </c>
      <c r="Q37" s="41">
        <v>12391</v>
      </c>
      <c r="R37" s="40">
        <v>610095</v>
      </c>
      <c r="S37" s="31"/>
    </row>
    <row r="38" spans="1:19" s="4" customFormat="1" ht="21.75" customHeight="1">
      <c r="A38" s="68"/>
      <c r="B38" s="66"/>
      <c r="C38" s="89" t="s">
        <v>0</v>
      </c>
      <c r="D38" s="90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  <c r="S38" s="31"/>
    </row>
    <row r="39" spans="1:19" s="4" customFormat="1" ht="21.75" customHeight="1">
      <c r="A39" s="68"/>
      <c r="B39" s="66"/>
      <c r="C39" s="89" t="s">
        <v>2</v>
      </c>
      <c r="D39" s="90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  <c r="S39" s="31"/>
    </row>
    <row r="40" spans="1:19" s="4" customFormat="1" ht="21.75" customHeight="1">
      <c r="A40" s="68"/>
      <c r="B40" s="66"/>
      <c r="C40" s="89" t="s">
        <v>10</v>
      </c>
      <c r="D40" s="90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  <c r="S40" s="31"/>
    </row>
    <row r="41" spans="1:19" s="4" customFormat="1" ht="21.75" customHeight="1">
      <c r="A41" s="68"/>
      <c r="B41" s="66"/>
      <c r="C41" s="89" t="s">
        <v>12</v>
      </c>
      <c r="D41" s="90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  <c r="S41" s="31"/>
    </row>
    <row r="42" spans="1:19" s="4" customFormat="1" ht="21.75" customHeight="1">
      <c r="A42" s="68"/>
      <c r="B42" s="66"/>
      <c r="C42" s="89" t="s">
        <v>13</v>
      </c>
      <c r="D42" s="90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  <c r="S42" s="31"/>
    </row>
    <row r="43" spans="1:19" s="4" customFormat="1" ht="21.75" customHeight="1" thickBot="1">
      <c r="A43" s="68"/>
      <c r="B43" s="66"/>
      <c r="C43" s="91" t="s">
        <v>38</v>
      </c>
      <c r="D43" s="92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4"/>
      <c r="R43" s="45"/>
      <c r="S43" s="31"/>
    </row>
    <row r="44" spans="1:19" s="5" customFormat="1" ht="21.75" customHeight="1">
      <c r="A44" s="62" t="s">
        <v>14</v>
      </c>
      <c r="B44" s="93" t="s">
        <v>15</v>
      </c>
      <c r="C44" s="93"/>
      <c r="D44" s="94"/>
      <c r="E44" s="57">
        <f>SUM(E45:E47)</f>
        <v>1400000</v>
      </c>
      <c r="F44" s="29">
        <f t="shared" ref="F44:M44" si="16">SUM(F45:F47)</f>
        <v>1400000</v>
      </c>
      <c r="G44" s="29">
        <f t="shared" si="16"/>
        <v>24526</v>
      </c>
      <c r="H44" s="29">
        <f t="shared" si="16"/>
        <v>7558040</v>
      </c>
      <c r="I44" s="29">
        <f t="shared" si="16"/>
        <v>176031</v>
      </c>
      <c r="J44" s="29">
        <f t="shared" si="16"/>
        <v>999759</v>
      </c>
      <c r="K44" s="29">
        <f t="shared" si="16"/>
        <v>485281</v>
      </c>
      <c r="L44" s="29">
        <f t="shared" si="16"/>
        <v>1028185</v>
      </c>
      <c r="M44" s="29">
        <f t="shared" si="16"/>
        <v>5530096</v>
      </c>
      <c r="N44" s="30">
        <f t="shared" si="1"/>
        <v>71.411357142857142</v>
      </c>
      <c r="O44" s="30">
        <f t="shared" si="2"/>
        <v>71.411357142857142</v>
      </c>
      <c r="P44" s="30">
        <f t="shared" si="3"/>
        <v>13.227754814740331</v>
      </c>
      <c r="Q44" s="46">
        <f>SUM(Q45:Q47)</f>
        <v>15822</v>
      </c>
      <c r="R44" s="46">
        <f>SUM(R45:R47)</f>
        <v>2819917</v>
      </c>
      <c r="S44" s="32"/>
    </row>
    <row r="45" spans="1:19" s="4" customFormat="1" ht="21.75" customHeight="1">
      <c r="A45" s="63"/>
      <c r="B45" s="71" t="s">
        <v>16</v>
      </c>
      <c r="C45" s="69"/>
      <c r="D45" s="70"/>
      <c r="E45" s="47">
        <v>317332</v>
      </c>
      <c r="F45" s="9">
        <v>317332</v>
      </c>
      <c r="G45" s="9">
        <v>4249</v>
      </c>
      <c r="H45" s="17">
        <v>931707</v>
      </c>
      <c r="I45" s="17">
        <v>12319</v>
      </c>
      <c r="J45" s="17">
        <v>-156193</v>
      </c>
      <c r="K45" s="17">
        <v>352938</v>
      </c>
      <c r="L45" s="17">
        <v>394829</v>
      </c>
      <c r="M45" s="6">
        <f>H45-J45-L45</f>
        <v>693071</v>
      </c>
      <c r="N45" s="7">
        <f t="shared" si="1"/>
        <v>-49.220690002899168</v>
      </c>
      <c r="O45" s="7">
        <f t="shared" si="2"/>
        <v>-49.220690002899168</v>
      </c>
      <c r="P45" s="7">
        <f t="shared" si="3"/>
        <v>-16.76417586215409</v>
      </c>
      <c r="Q45" s="41">
        <v>3457</v>
      </c>
      <c r="R45" s="40">
        <v>387367</v>
      </c>
      <c r="S45" s="31"/>
    </row>
    <row r="46" spans="1:19" s="4" customFormat="1" ht="21.75" customHeight="1">
      <c r="A46" s="63"/>
      <c r="B46" s="71" t="s">
        <v>1</v>
      </c>
      <c r="C46" s="69"/>
      <c r="D46" s="70"/>
      <c r="E46" s="47">
        <v>382668</v>
      </c>
      <c r="F46" s="9">
        <v>382668</v>
      </c>
      <c r="G46" s="9">
        <v>1679</v>
      </c>
      <c r="H46" s="17">
        <v>1234373</v>
      </c>
      <c r="I46" s="17">
        <v>28254</v>
      </c>
      <c r="J46" s="17">
        <v>624875</v>
      </c>
      <c r="K46" s="17">
        <v>12387</v>
      </c>
      <c r="L46" s="17">
        <v>50482</v>
      </c>
      <c r="M46" s="6">
        <f>H46-J46-L46</f>
        <v>559016</v>
      </c>
      <c r="N46" s="7">
        <f t="shared" si="1"/>
        <v>163.29429165752038</v>
      </c>
      <c r="O46" s="7">
        <f t="shared" si="2"/>
        <v>163.29429165752038</v>
      </c>
      <c r="P46" s="7">
        <f t="shared" si="3"/>
        <v>50.622866831986769</v>
      </c>
      <c r="Q46" s="41">
        <v>590</v>
      </c>
      <c r="R46" s="40">
        <v>36360</v>
      </c>
      <c r="S46" s="31"/>
    </row>
    <row r="47" spans="1:19" s="4" customFormat="1" ht="21.75" customHeight="1">
      <c r="A47" s="64"/>
      <c r="B47" s="71" t="s">
        <v>17</v>
      </c>
      <c r="C47" s="69"/>
      <c r="D47" s="70"/>
      <c r="E47" s="54">
        <v>700000</v>
      </c>
      <c r="F47" s="8">
        <v>700000</v>
      </c>
      <c r="G47" s="9">
        <v>18598</v>
      </c>
      <c r="H47" s="17">
        <v>5391960</v>
      </c>
      <c r="I47" s="17">
        <v>135458</v>
      </c>
      <c r="J47" s="17">
        <v>531077</v>
      </c>
      <c r="K47" s="17">
        <v>119956</v>
      </c>
      <c r="L47" s="17">
        <v>582874</v>
      </c>
      <c r="M47" s="6">
        <f>H47-J47-L47</f>
        <v>4278009</v>
      </c>
      <c r="N47" s="7">
        <f t="shared" si="1"/>
        <v>75.868142857142857</v>
      </c>
      <c r="O47" s="7">
        <f t="shared" si="2"/>
        <v>75.868142857142857</v>
      </c>
      <c r="P47" s="7">
        <f t="shared" si="3"/>
        <v>9.8494239571510178</v>
      </c>
      <c r="Q47" s="41">
        <v>11775</v>
      </c>
      <c r="R47" s="40">
        <v>2396190</v>
      </c>
      <c r="S47" s="31"/>
    </row>
    <row r="48" spans="1:19">
      <c r="S48" s="33"/>
    </row>
    <row r="49" spans="19:19">
      <c r="S49" s="33"/>
    </row>
    <row r="50" spans="19:19">
      <c r="S50" s="33"/>
    </row>
    <row r="51" spans="19:19">
      <c r="S51" s="33"/>
    </row>
    <row r="52" spans="19:19">
      <c r="S52" s="33"/>
    </row>
    <row r="53" spans="19:19">
      <c r="S53" s="33"/>
    </row>
    <row r="54" spans="19:19">
      <c r="S54" s="33"/>
    </row>
    <row r="55" spans="19:19">
      <c r="S55" s="33"/>
    </row>
    <row r="56" spans="19:19">
      <c r="S56" s="33"/>
    </row>
    <row r="57" spans="19:19">
      <c r="S57" s="33"/>
    </row>
    <row r="58" spans="19:19">
      <c r="S58" s="33"/>
    </row>
    <row r="59" spans="19:19">
      <c r="S59" s="33"/>
    </row>
    <row r="60" spans="19:19">
      <c r="S60" s="33"/>
    </row>
    <row r="61" spans="19:19">
      <c r="S61" s="33"/>
    </row>
    <row r="62" spans="19:19">
      <c r="S62" s="33"/>
    </row>
    <row r="63" spans="19:19">
      <c r="S63" s="33"/>
    </row>
    <row r="64" spans="19:19">
      <c r="S64" s="33"/>
    </row>
    <row r="65" spans="19:19">
      <c r="S65" s="33"/>
    </row>
    <row r="66" spans="19:19">
      <c r="S66" s="33"/>
    </row>
    <row r="67" spans="19:19">
      <c r="S67" s="33"/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2" top="0.35" bottom="0.23" header="0.69" footer="0.17"/>
  <pageSetup paperSize="9" scale="5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D9:D13"/>
  <sheetViews>
    <sheetView zoomScale="115" zoomScaleNormal="115" workbookViewId="0">
      <selection activeCell="F26" sqref="F26"/>
    </sheetView>
  </sheetViews>
  <sheetFormatPr defaultRowHeight="13.5"/>
  <sheetData>
    <row r="9" spans="4:4">
      <c r="D9" s="99"/>
    </row>
    <row r="10" spans="4:4">
      <c r="D10" s="100"/>
    </row>
    <row r="11" spans="4:4">
      <c r="D11" s="100"/>
    </row>
    <row r="12" spans="4:4">
      <c r="D12" s="100"/>
    </row>
    <row r="13" spans="4:4">
      <c r="D13" s="100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징수실적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2017-10-17T01:05:37Z</cp:lastPrinted>
  <dcterms:created xsi:type="dcterms:W3CDTF">1999-04-08T04:49:33Z</dcterms:created>
  <dcterms:modified xsi:type="dcterms:W3CDTF">2017-10-17T05:46:35Z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