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H23" i="18"/>
  <c r="M11"/>
  <c r="N11"/>
  <c r="O11"/>
  <c r="P11"/>
  <c r="E12"/>
  <c r="F12"/>
  <c r="F10" s="1"/>
  <c r="G12"/>
  <c r="G10" s="1"/>
  <c r="G7" s="1"/>
  <c r="H12"/>
  <c r="I12"/>
  <c r="J12"/>
  <c r="O12"/>
  <c r="K12"/>
  <c r="L12"/>
  <c r="Q12"/>
  <c r="R12"/>
  <c r="M13"/>
  <c r="N13"/>
  <c r="O13"/>
  <c r="P13"/>
  <c r="M14"/>
  <c r="N14"/>
  <c r="O14"/>
  <c r="P14"/>
  <c r="E15"/>
  <c r="F15"/>
  <c r="G15"/>
  <c r="H15"/>
  <c r="H10" s="1"/>
  <c r="H7" s="1"/>
  <c r="I15"/>
  <c r="J15"/>
  <c r="O15" s="1"/>
  <c r="K15"/>
  <c r="L15"/>
  <c r="Q15"/>
  <c r="R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E10" s="1"/>
  <c r="F23"/>
  <c r="G23"/>
  <c r="I23"/>
  <c r="J23"/>
  <c r="N23" s="1"/>
  <c r="K23"/>
  <c r="K10" s="1"/>
  <c r="K7" s="1"/>
  <c r="L23"/>
  <c r="Q23"/>
  <c r="R23"/>
  <c r="M24"/>
  <c r="M23" s="1"/>
  <c r="M10" s="1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F33"/>
  <c r="F30" s="1"/>
  <c r="F8" s="1"/>
  <c r="G33"/>
  <c r="G30" s="1"/>
  <c r="G8" s="1"/>
  <c r="H33"/>
  <c r="H30" s="1"/>
  <c r="I33"/>
  <c r="I30" s="1"/>
  <c r="I8" s="1"/>
  <c r="J33"/>
  <c r="K33"/>
  <c r="K30" s="1"/>
  <c r="L33"/>
  <c r="Q33"/>
  <c r="Q30" s="1"/>
  <c r="R33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O44" s="1"/>
  <c r="K44"/>
  <c r="L44"/>
  <c r="Q44"/>
  <c r="R44"/>
  <c r="M45"/>
  <c r="N45"/>
  <c r="O45"/>
  <c r="P45"/>
  <c r="M46"/>
  <c r="N46"/>
  <c r="O46"/>
  <c r="P46"/>
  <c r="M47"/>
  <c r="N47"/>
  <c r="O47"/>
  <c r="P47"/>
  <c r="E30"/>
  <c r="E8" s="1"/>
  <c r="R30"/>
  <c r="R8" s="1"/>
  <c r="P44"/>
  <c r="N44"/>
  <c r="N33"/>
  <c r="J10"/>
  <c r="P23"/>
  <c r="M15"/>
  <c r="M12"/>
  <c r="I10"/>
  <c r="I7" s="1"/>
  <c r="M44"/>
  <c r="M33"/>
  <c r="Q10"/>
  <c r="Q7" s="1"/>
  <c r="L30"/>
  <c r="N12"/>
  <c r="N15"/>
  <c r="L8"/>
  <c r="G44"/>
  <c r="E9" l="1"/>
  <c r="E7"/>
  <c r="F9"/>
  <c r="F7"/>
  <c r="F6" s="1"/>
  <c r="Q9"/>
  <c r="Q8"/>
  <c r="Q6" s="1"/>
  <c r="O10"/>
  <c r="I6"/>
  <c r="I9"/>
  <c r="O33"/>
  <c r="R10"/>
  <c r="R7" s="1"/>
  <c r="R6" s="1"/>
  <c r="O23"/>
  <c r="P15"/>
  <c r="L10"/>
  <c r="R9"/>
  <c r="K9"/>
  <c r="K8"/>
  <c r="K6" s="1"/>
  <c r="H8"/>
  <c r="H6" s="1"/>
  <c r="H9"/>
  <c r="L9"/>
  <c r="L7"/>
  <c r="E6"/>
  <c r="G6"/>
  <c r="M7"/>
  <c r="N10"/>
  <c r="G9"/>
  <c r="M30"/>
  <c r="M9" s="1"/>
  <c r="J7"/>
  <c r="P33"/>
  <c r="J30"/>
  <c r="P10"/>
  <c r="M8" l="1"/>
  <c r="M6"/>
  <c r="J8"/>
  <c r="J6" s="1"/>
  <c r="N30"/>
  <c r="P30"/>
  <c r="O30"/>
  <c r="L6"/>
  <c r="N7"/>
  <c r="P7"/>
  <c r="O7"/>
  <c r="J9"/>
  <c r="P8" l="1"/>
  <c r="N8"/>
  <c r="O8"/>
  <c r="N6"/>
  <c r="O6"/>
  <c r="P6"/>
  <c r="O9"/>
  <c r="P9"/>
  <c r="N9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<sst xmlns="http://schemas.openxmlformats.org/spreadsheetml/2006/main" count="75" uniqueCount="63">
  <si>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</si>
  <si>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</si>
  <si>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</si>
  <si>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</si>
  <si>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</si>
  <si>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</si>
  <si>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</si>
  <si>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</si>
  <si>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</si>
  <si>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</si>
  <si>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</si>
  <si>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</si>
  <si>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</si>
  <si>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</si>
  <si>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</si>
  <si>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</si>
  <si>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</si>
  <si>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</si>
  <si>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</si>
  <si>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</si>
  <si>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</si>
  <si>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</si>
  <si>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</si>
  <si>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</si>
  <si>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</si>
  <si>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</si>
  <si>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</si>
  <si>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</si>
  <si>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</si>
  <si>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</si>
  <si>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</si>
  <si>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</si>
  <si>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</si>
  <si>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</si>
  <si>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</si>
  <si>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</si>
  <si>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</si>
  <si>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</si>
  <si>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</si>
  <si>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</si>
  <si>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</si>
  <si>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</si>
  <si>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</si>
  <si>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</si>
  <si>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</si>
  <si>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</si>
  <si>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</si>
  <si>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</si>
  <si>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</si>
  <si>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</si>
  <si>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</si>
  <si>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</si>
  <si>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</si>
  <si>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</si>
  <si>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</si>
  <si>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</si>
  <si>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</si>
  <si>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</si>
  <si>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</si>
  <si>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</si>
  <si>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</si>
  <si>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</si>
  <si>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 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</si>
</sst>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5" t="s">
        <v>62</v>
      </c>
      <c r="H1" s="95"/>
      <c r="I1" s="95"/>
      <c r="J1" s="95"/>
      <c r="K1" s="95"/>
      <c r="L1" s="95"/>
      <c r="M1" s="95"/>
      <c r="N1" s="95"/>
      <c r="O1" s="11"/>
      <c r="P1" s="11"/>
      <c r="Q1" s="11"/>
    </row>
    <row r="2" spans="1:18" s="10" customFormat="1" ht="14.25" customHeight="1">
      <c r="E2" s="12"/>
      <c r="G2" s="95"/>
      <c r="H2" s="95"/>
      <c r="I2" s="95"/>
      <c r="J2" s="95"/>
      <c r="K2" s="95"/>
      <c r="L2" s="95"/>
      <c r="M2" s="95"/>
      <c r="N2" s="95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75" t="s">
        <v>41</v>
      </c>
      <c r="B4" s="77"/>
      <c r="C4" s="77"/>
      <c r="D4" s="76"/>
      <c r="E4" s="58" t="s">
        <v>42</v>
      </c>
      <c r="F4" s="58"/>
      <c r="G4" s="75" t="s">
        <v>43</v>
      </c>
      <c r="H4" s="76"/>
      <c r="I4" s="75" t="s">
        <v>44</v>
      </c>
      <c r="J4" s="76"/>
      <c r="K4" s="75" t="s">
        <v>45</v>
      </c>
      <c r="L4" s="76"/>
      <c r="M4" s="58" t="s">
        <v>46</v>
      </c>
      <c r="N4" s="58" t="s">
        <v>47</v>
      </c>
      <c r="O4" s="58"/>
      <c r="P4" s="58"/>
      <c r="Q4" s="75" t="s">
        <v>48</v>
      </c>
      <c r="R4" s="76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59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2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0</v>
      </c>
      <c r="G6" s="22">
        <f t="shared" si="0"/>
        <v>20136023</v>
      </c>
      <c r="H6" s="22">
        <f t="shared" si="0"/>
        <v>87875199</v>
      </c>
      <c r="I6" s="22">
        <f t="shared" si="0"/>
        <v>20418265</v>
      </c>
      <c r="J6" s="22">
        <f>SUM(J7:J8)</f>
        <v>78957189</v>
      </c>
      <c r="K6" s="22">
        <f t="shared" si="0"/>
        <v>0</v>
      </c>
      <c r="L6" s="22">
        <f t="shared" si="0"/>
        <v>0</v>
      </c>
      <c r="M6" s="22">
        <f t="shared" si="0"/>
        <v>8918010</v>
      </c>
      <c r="N6" s="23">
        <f t="shared" ref="N6:N47" si="1">+J6/E6*100</f>
        <v>20.813810201660736</v>
      </c>
      <c r="O6" s="23" t="e">
        <f t="shared" ref="O6:O47" si="2">+J6/F6*100</f>
        <v>#DIV/0!</v>
      </c>
      <c r="P6" s="23">
        <f t="shared" ref="P6:P47" si="3">+J6/H6*100</f>
        <v>89.851505201143269</v>
      </c>
      <c r="Q6" s="22">
        <f>SUM(Q7:Q8)</f>
        <v>278851</v>
      </c>
      <c r="R6" s="22">
        <f>SUM(R7:R8)</f>
        <v>435479</v>
      </c>
    </row>
    <row r="7" spans="1:18" s="4" customFormat="1" ht="21.75" customHeight="1">
      <c r="A7" s="73"/>
      <c r="B7" s="83" t="s">
        <v>27</v>
      </c>
      <c r="C7" s="84"/>
      <c r="D7" s="85"/>
      <c r="E7" s="49">
        <f t="shared" ref="E7:M7" si="4">E10+E45+E46</f>
        <v>124500000</v>
      </c>
      <c r="F7" s="14">
        <f t="shared" si="4"/>
        <v>0</v>
      </c>
      <c r="G7" s="14">
        <f>G10+G45+G46</f>
        <v>10524208</v>
      </c>
      <c r="H7" s="14">
        <f t="shared" si="4"/>
        <v>43121264</v>
      </c>
      <c r="I7" s="14">
        <f t="shared" si="4"/>
        <v>10594723</v>
      </c>
      <c r="J7" s="14">
        <f t="shared" si="4"/>
        <v>40697445</v>
      </c>
      <c r="K7" s="14">
        <f t="shared" si="4"/>
        <v>0</v>
      </c>
      <c r="L7" s="14">
        <f t="shared" si="4"/>
        <v>0</v>
      </c>
      <c r="M7" s="14">
        <f t="shared" si="4"/>
        <v>2423819</v>
      </c>
      <c r="N7" s="15">
        <f t="shared" si="1"/>
        <v>32.688710843373492</v>
      </c>
      <c r="O7" s="15" t="e">
        <f t="shared" si="2"/>
        <v>#DIV/0!</v>
      </c>
      <c r="P7" s="15">
        <f t="shared" si="3"/>
        <v>94.379063192581739</v>
      </c>
      <c r="Q7" s="14">
        <f>Q10+Q45+Q46</f>
        <v>57755</v>
      </c>
      <c r="R7" s="14">
        <f>R10+R45+R46</f>
        <v>117276</v>
      </c>
    </row>
    <row r="8" spans="1:18" s="4" customFormat="1" ht="21.75" customHeight="1" thickBot="1">
      <c r="A8" s="74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0</v>
      </c>
      <c r="G8" s="24">
        <f t="shared" si="5"/>
        <v>9611815</v>
      </c>
      <c r="H8" s="24">
        <f t="shared" si="5"/>
        <v>44753935</v>
      </c>
      <c r="I8" s="24">
        <f t="shared" si="5"/>
        <v>9823542</v>
      </c>
      <c r="J8" s="24">
        <f t="shared" si="5"/>
        <v>38259744</v>
      </c>
      <c r="K8" s="24">
        <f t="shared" si="5"/>
        <v>0</v>
      </c>
      <c r="L8" s="24">
        <f t="shared" si="5"/>
        <v>0</v>
      </c>
      <c r="M8" s="24">
        <f t="shared" si="5"/>
        <v>6494191</v>
      </c>
      <c r="N8" s="25">
        <f t="shared" si="1"/>
        <v>15.012652148322541</v>
      </c>
      <c r="O8" s="25" t="e">
        <f t="shared" si="2"/>
        <v>#DIV/0!</v>
      </c>
      <c r="P8" s="25">
        <f t="shared" si="3"/>
        <v>85.489117325660857</v>
      </c>
      <c r="Q8" s="24">
        <f>Q30+Q47</f>
        <v>221096</v>
      </c>
      <c r="R8" s="24">
        <f>R30+R47</f>
        <v>318203</v>
      </c>
    </row>
    <row r="9" spans="1:18" s="4" customFormat="1" ht="21.75" customHeight="1">
      <c r="A9" s="65" t="s">
        <v>18</v>
      </c>
      <c r="B9" s="70" t="s">
        <v>15</v>
      </c>
      <c r="C9" s="70"/>
      <c r="D9" s="71"/>
      <c r="E9" s="51">
        <f t="shared" ref="E9:M9" si="6">SUM(E10,E30)</f>
        <v>377850000</v>
      </c>
      <c r="F9" s="20">
        <f t="shared" si="6"/>
        <v>0</v>
      </c>
      <c r="G9" s="20">
        <f t="shared" si="6"/>
        <v>20279222</v>
      </c>
      <c r="H9" s="20">
        <f t="shared" si="6"/>
        <v>78073391</v>
      </c>
      <c r="I9" s="20">
        <f t="shared" si="6"/>
        <v>20203685</v>
      </c>
      <c r="J9" s="20">
        <f t="shared" si="6"/>
        <v>77022860</v>
      </c>
      <c r="K9" s="20">
        <f t="shared" si="6"/>
        <v>0</v>
      </c>
      <c r="L9" s="20">
        <f t="shared" si="6"/>
        <v>0</v>
      </c>
      <c r="M9" s="20">
        <f t="shared" si="6"/>
        <v>1050531</v>
      </c>
      <c r="N9" s="21">
        <f t="shared" si="1"/>
        <v>20.384507079528912</v>
      </c>
      <c r="O9" s="21" t="e">
        <f t="shared" si="2"/>
        <v>#DIV/0!</v>
      </c>
      <c r="P9" s="21">
        <f t="shared" si="3"/>
        <v>98.65443144387055</v>
      </c>
      <c r="Q9" s="20">
        <f>SUM(Q10,Q30)</f>
        <v>94907</v>
      </c>
      <c r="R9" s="20">
        <f>SUM(R10,R30)</f>
        <v>152777</v>
      </c>
    </row>
    <row r="10" spans="1:18" s="4" customFormat="1" ht="21.75" customHeight="1">
      <c r="A10" s="66"/>
      <c r="B10" s="63" t="s">
        <v>19</v>
      </c>
      <c r="C10" s="67" t="s">
        <v>7</v>
      </c>
      <c r="D10" s="68"/>
      <c r="E10" s="52">
        <f t="shared" ref="E10:M10" si="7">SUM(E11,E12,E15,E18:E22,E23)</f>
        <v>123700000</v>
      </c>
      <c r="F10" s="6">
        <f t="shared" si="7"/>
        <v>0</v>
      </c>
      <c r="G10" s="6">
        <f t="shared" si="7"/>
        <v>10543208</v>
      </c>
      <c r="H10" s="6">
        <f t="shared" si="7"/>
        <v>40993180</v>
      </c>
      <c r="I10" s="6">
        <f t="shared" si="7"/>
        <v>10536021</v>
      </c>
      <c r="J10" s="6">
        <f t="shared" si="7"/>
        <v>40238809</v>
      </c>
      <c r="K10" s="6">
        <f t="shared" si="7"/>
        <v>0</v>
      </c>
      <c r="L10" s="6">
        <f t="shared" si="7"/>
        <v>0</v>
      </c>
      <c r="M10" s="6">
        <f t="shared" si="7"/>
        <v>754371</v>
      </c>
      <c r="N10" s="7">
        <f t="shared" si="1"/>
        <v>32.529352465642688</v>
      </c>
      <c r="O10" s="7" t="e">
        <f t="shared" si="2"/>
        <v>#DIV/0!</v>
      </c>
      <c r="P10" s="7">
        <f t="shared" si="3"/>
        <v>98.159764624261896</v>
      </c>
      <c r="Q10" s="6">
        <f>SUM(Q11,Q12,Q15,Q18:Q22,Q23)</f>
        <v>30167</v>
      </c>
      <c r="R10" s="6">
        <f>SUM(R11,R12,R15,R18:R22,R23)</f>
        <v>62170</v>
      </c>
    </row>
    <row r="11" spans="1:18" s="4" customFormat="1" ht="21.75" customHeight="1">
      <c r="A11" s="66"/>
      <c r="B11" s="64"/>
      <c r="C11" s="69" t="s">
        <v>20</v>
      </c>
      <c r="D11" s="68"/>
      <c r="E11" s="47">
        <v>80000000</v>
      </c>
      <c r="F11" s="9"/>
      <c r="G11" s="9">
        <v>9118368</v>
      </c>
      <c r="H11" s="9">
        <v>31788269</v>
      </c>
      <c r="I11" s="9">
        <v>9095213</v>
      </c>
      <c r="J11" s="9">
        <v>31111078</v>
      </c>
      <c r="K11" s="9"/>
      <c r="L11" s="17"/>
      <c r="M11" s="6">
        <f>H11-J11-L11</f>
        <v>677191</v>
      </c>
      <c r="N11" s="7">
        <f t="shared" si="1"/>
        <v>38.888847500000004</v>
      </c>
      <c r="O11" s="7" t="e">
        <f t="shared" si="2"/>
        <v>#DIV/0!</v>
      </c>
      <c r="P11" s="7">
        <f t="shared" si="3"/>
        <v>97.869682680739871</v>
      </c>
      <c r="Q11" s="41">
        <v>18159</v>
      </c>
      <c r="R11" s="40">
        <v>39882</v>
      </c>
    </row>
    <row r="12" spans="1:18" s="4" customFormat="1" ht="21.75" customHeight="1">
      <c r="A12" s="66"/>
      <c r="B12" s="64"/>
      <c r="C12" s="63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0</v>
      </c>
      <c r="G12" s="16">
        <f t="shared" si="8"/>
        <v>575821</v>
      </c>
      <c r="H12" s="16">
        <f t="shared" si="8"/>
        <v>2452424</v>
      </c>
      <c r="I12" s="16">
        <f t="shared" si="8"/>
        <v>589347</v>
      </c>
      <c r="J12" s="16">
        <f>SUM(J13:J14)</f>
        <v>2401599</v>
      </c>
      <c r="K12" s="16">
        <f t="shared" si="8"/>
        <v>0</v>
      </c>
      <c r="L12" s="16">
        <f t="shared" si="8"/>
        <v>0</v>
      </c>
      <c r="M12" s="16">
        <f t="shared" si="8"/>
        <v>50825</v>
      </c>
      <c r="N12" s="7">
        <f t="shared" si="1"/>
        <v>30.789730769230765</v>
      </c>
      <c r="O12" s="7" t="e">
        <f t="shared" si="2"/>
        <v>#DIV/0!</v>
      </c>
      <c r="P12" s="7" t="s">
        <v>61</v>
      </c>
      <c r="Q12" s="42">
        <f>SUM(Q13:Q14)</f>
        <v>1386</v>
      </c>
      <c r="R12" s="42">
        <f>SUM(R13:R14)</f>
        <v>6443</v>
      </c>
    </row>
    <row r="13" spans="1:18" s="4" customFormat="1" ht="21.75" customHeight="1">
      <c r="A13" s="66"/>
      <c r="B13" s="64"/>
      <c r="C13" s="96"/>
      <c r="D13" s="37" t="s">
        <v>28</v>
      </c>
      <c r="E13" s="54">
        <v>6660000</v>
      </c>
      <c r="F13" s="8"/>
      <c r="G13" s="9">
        <v>556065</v>
      </c>
      <c r="H13" s="17">
        <v>1518481</v>
      </c>
      <c r="I13" s="9">
        <v>556066</v>
      </c>
      <c r="J13" s="17">
        <v>1518446</v>
      </c>
      <c r="K13" s="9"/>
      <c r="L13" s="17"/>
      <c r="M13" s="6">
        <f>H13-J13-L13</f>
        <v>35</v>
      </c>
      <c r="N13" s="7">
        <f t="shared" si="1"/>
        <v>22.799489489489488</v>
      </c>
      <c r="O13" s="7" t="e">
        <f t="shared" si="2"/>
        <v>#DIV/0!</v>
      </c>
      <c r="P13" s="7">
        <f t="shared" si="3"/>
        <v>99.997695065002461</v>
      </c>
      <c r="Q13" s="41">
        <v>1339</v>
      </c>
      <c r="R13" s="40">
        <v>5825</v>
      </c>
    </row>
    <row r="14" spans="1:18" s="4" customFormat="1" ht="21.75" customHeight="1">
      <c r="A14" s="66"/>
      <c r="B14" s="64"/>
      <c r="C14" s="97"/>
      <c r="D14" s="37" t="s">
        <v>29</v>
      </c>
      <c r="E14" s="54">
        <v>1140000</v>
      </c>
      <c r="F14" s="8"/>
      <c r="G14" s="9">
        <v>19756</v>
      </c>
      <c r="H14" s="17">
        <v>933943</v>
      </c>
      <c r="I14" s="9">
        <v>33281</v>
      </c>
      <c r="J14" s="17">
        <v>883153</v>
      </c>
      <c r="K14" s="9"/>
      <c r="L14" s="17"/>
      <c r="M14" s="6">
        <f>H14-J14-L14</f>
        <v>50790</v>
      </c>
      <c r="N14" s="7">
        <f>+J14/E14*100</f>
        <v>77.469561403508763</v>
      </c>
      <c r="O14" s="7" t="e">
        <f>+J14/F14*100</f>
        <v>#DIV/0!</v>
      </c>
      <c r="P14" s="7">
        <f>+J14/H14*100</f>
        <v>94.561766617448811</v>
      </c>
      <c r="Q14" s="41">
        <v>47</v>
      </c>
      <c r="R14" s="40">
        <v>618</v>
      </c>
    </row>
    <row r="15" spans="1:18" s="4" customFormat="1" ht="21.75" customHeight="1">
      <c r="A15" s="66"/>
      <c r="B15" s="64"/>
      <c r="C15" s="63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0</v>
      </c>
      <c r="G15" s="16">
        <f t="shared" si="9"/>
        <v>90564</v>
      </c>
      <c r="H15" s="16">
        <f t="shared" si="9"/>
        <v>700519</v>
      </c>
      <c r="I15" s="16">
        <f t="shared" si="9"/>
        <v>90650</v>
      </c>
      <c r="J15" s="16">
        <f t="shared" si="9"/>
        <v>699700</v>
      </c>
      <c r="K15" s="16">
        <f t="shared" si="9"/>
        <v>0</v>
      </c>
      <c r="L15" s="16">
        <f t="shared" si="9"/>
        <v>0</v>
      </c>
      <c r="M15" s="16">
        <f t="shared" si="9"/>
        <v>819</v>
      </c>
      <c r="N15" s="7">
        <f t="shared" si="1"/>
        <v>6.0843478260869572</v>
      </c>
      <c r="O15" s="7" t="e">
        <f t="shared" si="2"/>
        <v>#DIV/0!</v>
      </c>
      <c r="P15" s="7">
        <f t="shared" si="3"/>
        <v>99.883086682873696</v>
      </c>
      <c r="Q15" s="42">
        <f>SUM(Q16:Q17)</f>
        <v>0</v>
      </c>
      <c r="R15" s="42">
        <f>SUM(R16:R17)</f>
        <v>0</v>
      </c>
    </row>
    <row r="16" spans="1:18" s="4" customFormat="1" ht="21.75" customHeight="1">
      <c r="A16" s="66"/>
      <c r="B16" s="64"/>
      <c r="C16" s="96"/>
      <c r="D16" s="38" t="s">
        <v>30</v>
      </c>
      <c r="E16" s="54">
        <v>2544000</v>
      </c>
      <c r="F16" s="8"/>
      <c r="G16" s="17">
        <v>90450</v>
      </c>
      <c r="H16" s="17">
        <v>700405</v>
      </c>
      <c r="I16" s="17">
        <v>90632</v>
      </c>
      <c r="J16" s="17">
        <v>699682</v>
      </c>
      <c r="K16" s="17"/>
      <c r="L16" s="17"/>
      <c r="M16" s="6">
        <f t="shared" ref="M16:M22" si="10">H16-J16-L16</f>
        <v>723</v>
      </c>
      <c r="N16" s="7">
        <f t="shared" si="1"/>
        <v>27.503223270440252</v>
      </c>
      <c r="O16" s="7" t="e">
        <f t="shared" si="2"/>
        <v>#DIV/0!</v>
      </c>
      <c r="P16" s="7">
        <f t="shared" si="3"/>
        <v>99.896774009323181</v>
      </c>
      <c r="Q16" s="41"/>
      <c r="R16" s="40"/>
    </row>
    <row r="17" spans="1:18" s="4" customFormat="1" ht="21.75" customHeight="1">
      <c r="A17" s="66"/>
      <c r="B17" s="64"/>
      <c r="C17" s="97"/>
      <c r="D17" s="38" t="s">
        <v>31</v>
      </c>
      <c r="E17" s="54">
        <v>8956000</v>
      </c>
      <c r="F17" s="8"/>
      <c r="G17" s="17">
        <v>114</v>
      </c>
      <c r="H17" s="17">
        <v>114</v>
      </c>
      <c r="I17" s="17">
        <v>18</v>
      </c>
      <c r="J17" s="17">
        <v>18</v>
      </c>
      <c r="K17" s="17"/>
      <c r="L17" s="17"/>
      <c r="M17" s="6">
        <f t="shared" si="10"/>
        <v>96</v>
      </c>
      <c r="N17" s="7">
        <f t="shared" si="1"/>
        <v>2.0098258150960251E-4</v>
      </c>
      <c r="O17" s="7" t="e">
        <f t="shared" si="2"/>
        <v>#DIV/0!</v>
      </c>
      <c r="P17" s="7">
        <f t="shared" si="3"/>
        <v>15.789473684210526</v>
      </c>
      <c r="Q17" s="41"/>
      <c r="R17" s="40"/>
    </row>
    <row r="18" spans="1:18" s="4" customFormat="1" ht="21.75" customHeight="1">
      <c r="A18" s="66"/>
      <c r="B18" s="64"/>
      <c r="C18" s="69" t="s">
        <v>32</v>
      </c>
      <c r="D18" s="68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66"/>
      <c r="B19" s="64"/>
      <c r="C19" s="89" t="s">
        <v>21</v>
      </c>
      <c r="D19" s="90"/>
      <c r="E19" s="54"/>
      <c r="F19" s="8"/>
      <c r="G19" s="8">
        <v>3620</v>
      </c>
      <c r="H19" s="17">
        <v>13969</v>
      </c>
      <c r="I19" s="17">
        <v>3620</v>
      </c>
      <c r="J19" s="17">
        <v>13969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/>
      <c r="R19" s="40"/>
    </row>
    <row r="20" spans="1:18" s="4" customFormat="1" ht="21.75" customHeight="1">
      <c r="A20" s="66"/>
      <c r="B20" s="64"/>
      <c r="C20" s="89" t="s">
        <v>22</v>
      </c>
      <c r="D20" s="90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66"/>
      <c r="B21" s="64"/>
      <c r="C21" s="89" t="s">
        <v>23</v>
      </c>
      <c r="D21" s="90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66"/>
      <c r="B22" s="64"/>
      <c r="C22" s="89" t="s">
        <v>24</v>
      </c>
      <c r="D22" s="90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66"/>
      <c r="B23" s="64"/>
      <c r="C23" s="63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0</v>
      </c>
      <c r="G23" s="6">
        <f t="shared" si="11"/>
        <v>754835</v>
      </c>
      <c r="H23" s="6">
        <f t="shared" si="11"/>
        <v>6037999</v>
      </c>
      <c r="I23" s="6">
        <f t="shared" si="11"/>
        <v>757191</v>
      </c>
      <c r="J23" s="6">
        <f t="shared" si="11"/>
        <v>6012463</v>
      </c>
      <c r="K23" s="6">
        <f t="shared" si="11"/>
        <v>0</v>
      </c>
      <c r="L23" s="6">
        <f t="shared" si="11"/>
        <v>0</v>
      </c>
      <c r="M23" s="6">
        <f t="shared" si="11"/>
        <v>25536</v>
      </c>
      <c r="N23" s="7">
        <f t="shared" si="1"/>
        <v>24.641241803278689</v>
      </c>
      <c r="O23" s="7" t="e">
        <f t="shared" si="2"/>
        <v>#DIV/0!</v>
      </c>
      <c r="P23" s="7">
        <f t="shared" si="3"/>
        <v>99.577078432772183</v>
      </c>
      <c r="Q23" s="43">
        <f>SUM(Q24:Q29)</f>
        <v>10622</v>
      </c>
      <c r="R23" s="43">
        <f>SUM(R24:R29)</f>
        <v>15845</v>
      </c>
    </row>
    <row r="24" spans="1:18" s="4" customFormat="1" ht="21.75" customHeight="1">
      <c r="A24" s="66"/>
      <c r="B24" s="64"/>
      <c r="C24" s="96"/>
      <c r="D24" s="39" t="s">
        <v>39</v>
      </c>
      <c r="E24" s="55">
        <v>2783000</v>
      </c>
      <c r="F24" s="8"/>
      <c r="G24" s="17">
        <v>580847</v>
      </c>
      <c r="H24" s="17">
        <v>2243947</v>
      </c>
      <c r="I24" s="17">
        <v>585985</v>
      </c>
      <c r="J24" s="17">
        <v>2224553</v>
      </c>
      <c r="K24" s="17"/>
      <c r="L24" s="17"/>
      <c r="M24" s="6">
        <f t="shared" ref="M24:M29" si="12">H24-J24-L24</f>
        <v>19394</v>
      </c>
      <c r="N24" s="7">
        <f t="shared" si="1"/>
        <v>79.933632770391654</v>
      </c>
      <c r="O24" s="7" t="e">
        <f t="shared" si="2"/>
        <v>#DIV/0!</v>
      </c>
      <c r="P24" s="7">
        <f t="shared" si="3"/>
        <v>99.135719337399678</v>
      </c>
      <c r="Q24" s="41">
        <v>908</v>
      </c>
      <c r="R24" s="40">
        <v>1152</v>
      </c>
    </row>
    <row r="25" spans="1:18" s="4" customFormat="1" ht="21.75" customHeight="1">
      <c r="A25" s="66"/>
      <c r="B25" s="64"/>
      <c r="C25" s="96"/>
      <c r="D25" s="39" t="s">
        <v>34</v>
      </c>
      <c r="E25" s="55">
        <v>2027000</v>
      </c>
      <c r="F25" s="8"/>
      <c r="G25" s="17">
        <v>92207</v>
      </c>
      <c r="H25" s="17">
        <v>252482</v>
      </c>
      <c r="I25" s="17">
        <v>92206</v>
      </c>
      <c r="J25" s="17">
        <v>252478</v>
      </c>
      <c r="K25" s="17"/>
      <c r="L25" s="17"/>
      <c r="M25" s="6">
        <f t="shared" si="12"/>
        <v>4</v>
      </c>
      <c r="N25" s="7">
        <f t="shared" si="1"/>
        <v>12.455747409965467</v>
      </c>
      <c r="O25" s="7" t="e">
        <f t="shared" si="2"/>
        <v>#DIV/0!</v>
      </c>
      <c r="P25" s="7">
        <f t="shared" si="3"/>
        <v>99.998415728646009</v>
      </c>
      <c r="Q25" s="41">
        <v>267</v>
      </c>
      <c r="R25" s="40">
        <v>1165</v>
      </c>
    </row>
    <row r="26" spans="1:18" s="4" customFormat="1" ht="21.75" customHeight="1">
      <c r="A26" s="66"/>
      <c r="B26" s="64"/>
      <c r="C26" s="96"/>
      <c r="D26" s="39" t="s">
        <v>25</v>
      </c>
      <c r="E26" s="55">
        <v>95000</v>
      </c>
      <c r="F26" s="8"/>
      <c r="G26" s="17"/>
      <c r="H26" s="17">
        <v>70</v>
      </c>
      <c r="I26" s="17"/>
      <c r="J26" s="17">
        <v>70</v>
      </c>
      <c r="K26" s="17"/>
      <c r="L26" s="17"/>
      <c r="M26" s="6">
        <f t="shared" si="12"/>
        <v>0</v>
      </c>
      <c r="N26" s="7">
        <f t="shared" si="1"/>
        <v>7.3684210526315796E-2</v>
      </c>
      <c r="O26" s="7" t="e">
        <f t="shared" si="2"/>
        <v>#DIV/0!</v>
      </c>
      <c r="P26" s="7">
        <f t="shared" si="3"/>
        <v>100</v>
      </c>
      <c r="Q26" s="41"/>
      <c r="R26" s="40"/>
    </row>
    <row r="27" spans="1:18" s="4" customFormat="1" ht="21.75" customHeight="1">
      <c r="A27" s="66"/>
      <c r="B27" s="64"/>
      <c r="C27" s="96"/>
      <c r="D27" s="39" t="s">
        <v>3</v>
      </c>
      <c r="E27" s="55">
        <v>3400000</v>
      </c>
      <c r="F27" s="8"/>
      <c r="G27" s="17">
        <v>123</v>
      </c>
      <c r="H27" s="17">
        <v>143526</v>
      </c>
      <c r="I27" s="17">
        <v>39</v>
      </c>
      <c r="J27" s="17">
        <v>143432</v>
      </c>
      <c r="K27" s="17"/>
      <c r="L27" s="17"/>
      <c r="M27" s="6">
        <f t="shared" si="12"/>
        <v>94</v>
      </c>
      <c r="N27" s="7">
        <f t="shared" si="1"/>
        <v>4.218588235294118</v>
      </c>
      <c r="O27" s="7" t="e">
        <f t="shared" si="2"/>
        <v>#DIV/0!</v>
      </c>
      <c r="P27" s="7">
        <f t="shared" si="3"/>
        <v>99.93450663991193</v>
      </c>
      <c r="Q27" s="41"/>
      <c r="R27" s="40"/>
    </row>
    <row r="28" spans="1:18" s="4" customFormat="1" ht="21.75" customHeight="1">
      <c r="A28" s="66"/>
      <c r="B28" s="64"/>
      <c r="C28" s="96"/>
      <c r="D28" s="39" t="s">
        <v>4</v>
      </c>
      <c r="E28" s="55">
        <v>6572000</v>
      </c>
      <c r="F28" s="8"/>
      <c r="G28" s="17">
        <v>29332</v>
      </c>
      <c r="H28" s="17">
        <v>2079540</v>
      </c>
      <c r="I28" s="17">
        <v>26635</v>
      </c>
      <c r="J28" s="17">
        <v>2073496</v>
      </c>
      <c r="K28" s="17"/>
      <c r="L28" s="17"/>
      <c r="M28" s="6">
        <f t="shared" si="12"/>
        <v>6044</v>
      </c>
      <c r="N28" s="7">
        <f t="shared" si="1"/>
        <v>31.550456482045043</v>
      </c>
      <c r="O28" s="7" t="e">
        <f t="shared" si="2"/>
        <v>#DIV/0!</v>
      </c>
      <c r="P28" s="7">
        <f t="shared" si="3"/>
        <v>99.709358800503949</v>
      </c>
      <c r="Q28" s="41">
        <v>9447</v>
      </c>
      <c r="R28" s="40">
        <v>13528</v>
      </c>
    </row>
    <row r="29" spans="1:18" s="4" customFormat="1" ht="21.75" customHeight="1">
      <c r="A29" s="66"/>
      <c r="B29" s="64"/>
      <c r="C29" s="97"/>
      <c r="D29" s="39" t="s">
        <v>5</v>
      </c>
      <c r="E29" s="55">
        <v>9523000</v>
      </c>
      <c r="F29" s="8"/>
      <c r="G29" s="17">
        <v>52326</v>
      </c>
      <c r="H29" s="17">
        <v>1318434</v>
      </c>
      <c r="I29" s="17">
        <v>52326</v>
      </c>
      <c r="J29" s="17">
        <v>1318434</v>
      </c>
      <c r="K29" s="17"/>
      <c r="L29" s="17"/>
      <c r="M29" s="6">
        <f t="shared" si="12"/>
        <v>0</v>
      </c>
      <c r="N29" s="7">
        <f t="shared" si="1"/>
        <v>13.844733802373202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66"/>
      <c r="B30" s="63" t="s">
        <v>6</v>
      </c>
      <c r="C30" s="67" t="s">
        <v>7</v>
      </c>
      <c r="D30" s="68"/>
      <c r="E30" s="52">
        <f>SUM(E31,E32,E33,E36:E43)</f>
        <v>254150000</v>
      </c>
      <c r="F30" s="6">
        <f t="shared" ref="F30:M30" si="13">SUM(F31,F32,F33,F36:F43)</f>
        <v>0</v>
      </c>
      <c r="G30" s="6">
        <f t="shared" si="13"/>
        <v>9736014</v>
      </c>
      <c r="H30" s="6">
        <f>SUM(H31,H32,H33,H36:H43)</f>
        <v>37080211</v>
      </c>
      <c r="I30" s="6">
        <f t="shared" si="13"/>
        <v>9667664</v>
      </c>
      <c r="J30" s="6">
        <f t="shared" si="13"/>
        <v>36784051</v>
      </c>
      <c r="K30" s="6">
        <f t="shared" si="13"/>
        <v>0</v>
      </c>
      <c r="L30" s="6">
        <f t="shared" si="13"/>
        <v>0</v>
      </c>
      <c r="M30" s="6">
        <f t="shared" si="13"/>
        <v>296160</v>
      </c>
      <c r="N30" s="7">
        <f t="shared" si="1"/>
        <v>14.473362581152863</v>
      </c>
      <c r="O30" s="7" t="e">
        <f t="shared" si="2"/>
        <v>#DIV/0!</v>
      </c>
      <c r="P30" s="7">
        <f t="shared" si="3"/>
        <v>99.201299043309106</v>
      </c>
      <c r="Q30" s="43">
        <f>SUM(Q31,Q32,Q33,Q36:Q43)</f>
        <v>64740</v>
      </c>
      <c r="R30" s="43">
        <f>SUM(R31,R32,R33,R36:R43)</f>
        <v>90607</v>
      </c>
    </row>
    <row r="31" spans="1:18" s="4" customFormat="1" ht="21.75" customHeight="1">
      <c r="A31" s="66"/>
      <c r="B31" s="64"/>
      <c r="C31" s="69" t="s">
        <v>8</v>
      </c>
      <c r="D31" s="68"/>
      <c r="E31" s="54">
        <v>13412000</v>
      </c>
      <c r="F31" s="8"/>
      <c r="G31" s="17">
        <v>1689233</v>
      </c>
      <c r="H31" s="17">
        <v>3693741</v>
      </c>
      <c r="I31" s="17">
        <v>1689114</v>
      </c>
      <c r="J31" s="17">
        <v>3687446</v>
      </c>
      <c r="K31" s="17"/>
      <c r="L31" s="17"/>
      <c r="M31" s="6">
        <f>H31-J31-L31</f>
        <v>6295</v>
      </c>
      <c r="N31" s="7">
        <f t="shared" si="1"/>
        <v>27.493632567849684</v>
      </c>
      <c r="O31" s="7" t="e">
        <f t="shared" si="2"/>
        <v>#DIV/0!</v>
      </c>
      <c r="P31" s="7">
        <f t="shared" si="3"/>
        <v>99.829576572910767</v>
      </c>
      <c r="Q31" s="41"/>
      <c r="R31" s="40"/>
    </row>
    <row r="32" spans="1:18" s="4" customFormat="1" ht="21.75" customHeight="1">
      <c r="A32" s="66"/>
      <c r="B32" s="64"/>
      <c r="C32" s="69" t="s">
        <v>9</v>
      </c>
      <c r="D32" s="68"/>
      <c r="E32" s="54">
        <v>39000000</v>
      </c>
      <c r="F32" s="8"/>
      <c r="G32" s="17">
        <v>939</v>
      </c>
      <c r="H32" s="17">
        <v>717952</v>
      </c>
      <c r="I32" s="17">
        <v>252</v>
      </c>
      <c r="J32" s="17">
        <v>717219</v>
      </c>
      <c r="K32" s="17"/>
      <c r="L32" s="17"/>
      <c r="M32" s="6">
        <f>H32-J32-L32</f>
        <v>733</v>
      </c>
      <c r="N32" s="7">
        <f t="shared" si="1"/>
        <v>1.8390230769230769</v>
      </c>
      <c r="O32" s="7" t="e">
        <f t="shared" si="2"/>
        <v>#DIV/0!</v>
      </c>
      <c r="P32" s="7">
        <f t="shared" si="3"/>
        <v>99.897904038152973</v>
      </c>
      <c r="Q32" s="41"/>
      <c r="R32" s="40"/>
    </row>
    <row r="33" spans="1:20" s="4" customFormat="1" ht="21.75" customHeight="1">
      <c r="A33" s="66"/>
      <c r="B33" s="64"/>
      <c r="C33" s="63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0</v>
      </c>
      <c r="G33" s="16">
        <f t="shared" si="14"/>
        <v>3043713</v>
      </c>
      <c r="H33" s="16">
        <f t="shared" si="14"/>
        <v>16295890</v>
      </c>
      <c r="I33" s="16">
        <f t="shared" si="14"/>
        <v>3033949</v>
      </c>
      <c r="J33" s="16">
        <f>SUM(J34:J35)</f>
        <v>16274726</v>
      </c>
      <c r="K33" s="16">
        <f t="shared" si="14"/>
        <v>0</v>
      </c>
      <c r="L33" s="16">
        <f t="shared" si="14"/>
        <v>0</v>
      </c>
      <c r="M33" s="16">
        <f t="shared" si="14"/>
        <v>21164</v>
      </c>
      <c r="N33" s="7">
        <f t="shared" si="1"/>
        <v>28.041500396292086</v>
      </c>
      <c r="O33" s="7" t="e">
        <f t="shared" si="2"/>
        <v>#DIV/0!</v>
      </c>
      <c r="P33" s="7">
        <f t="shared" si="3"/>
        <v>99.870126762024043</v>
      </c>
      <c r="Q33" s="42">
        <f>SUM(Q34:Q35)</f>
        <v>32827</v>
      </c>
      <c r="R33" s="42">
        <f>SUM(R34:R35)</f>
        <v>47168</v>
      </c>
    </row>
    <row r="34" spans="1:20" s="4" customFormat="1" ht="21.75" customHeight="1">
      <c r="A34" s="66"/>
      <c r="B34" s="64"/>
      <c r="C34" s="96"/>
      <c r="D34" s="37" t="s">
        <v>36</v>
      </c>
      <c r="E34" s="54">
        <v>21102000</v>
      </c>
      <c r="F34" s="8"/>
      <c r="G34" s="8">
        <v>100074</v>
      </c>
      <c r="H34" s="8">
        <v>7118678</v>
      </c>
      <c r="I34" s="8">
        <v>90310</v>
      </c>
      <c r="J34" s="8">
        <v>7097514</v>
      </c>
      <c r="K34" s="8"/>
      <c r="L34" s="8"/>
      <c r="M34" s="6">
        <f t="shared" ref="M34:M43" si="15">H34-J34-L34</f>
        <v>21164</v>
      </c>
      <c r="N34" s="7">
        <f t="shared" si="1"/>
        <v>33.63431902189366</v>
      </c>
      <c r="O34" s="7" t="e">
        <f t="shared" si="2"/>
        <v>#DIV/0!</v>
      </c>
      <c r="P34" s="7">
        <f t="shared" si="3"/>
        <v>99.702697607617594</v>
      </c>
      <c r="Q34" s="41">
        <v>32827</v>
      </c>
      <c r="R34" s="40">
        <v>47168</v>
      </c>
    </row>
    <row r="35" spans="1:20" s="4" customFormat="1" ht="21.75" customHeight="1">
      <c r="A35" s="66"/>
      <c r="B35" s="64"/>
      <c r="C35" s="97"/>
      <c r="D35" s="37" t="s">
        <v>60</v>
      </c>
      <c r="E35" s="54">
        <v>36936000</v>
      </c>
      <c r="F35" s="8"/>
      <c r="G35" s="8">
        <v>2943639</v>
      </c>
      <c r="H35" s="8">
        <v>9177212</v>
      </c>
      <c r="I35" s="8">
        <v>2943639</v>
      </c>
      <c r="J35" s="8">
        <v>9177212</v>
      </c>
      <c r="K35" s="8"/>
      <c r="L35" s="8"/>
      <c r="M35" s="6">
        <f t="shared" si="15"/>
        <v>0</v>
      </c>
      <c r="N35" s="7">
        <f t="shared" si="1"/>
        <v>24.846252978124323</v>
      </c>
      <c r="O35" s="7" t="e">
        <f t="shared" si="2"/>
        <v>#DIV/0!</v>
      </c>
      <c r="P35" s="7">
        <f t="shared" si="3"/>
        <v>100</v>
      </c>
      <c r="Q35" s="41"/>
      <c r="R35" s="40"/>
    </row>
    <row r="36" spans="1:20" s="4" customFormat="1" ht="21.75" customHeight="1">
      <c r="A36" s="66"/>
      <c r="B36" s="64"/>
      <c r="C36" s="69" t="s">
        <v>11</v>
      </c>
      <c r="D36" s="68"/>
      <c r="E36" s="54">
        <v>19000000</v>
      </c>
      <c r="F36" s="8"/>
      <c r="G36" s="17">
        <v>118950</v>
      </c>
      <c r="H36" s="17">
        <v>2997124</v>
      </c>
      <c r="I36" s="17">
        <v>118950</v>
      </c>
      <c r="J36" s="17">
        <v>2997124</v>
      </c>
      <c r="K36" s="8"/>
      <c r="L36" s="8"/>
      <c r="M36" s="6">
        <f t="shared" si="15"/>
        <v>0</v>
      </c>
      <c r="N36" s="7">
        <f t="shared" si="1"/>
        <v>15.774336842105264</v>
      </c>
      <c r="O36" s="7" t="e">
        <f t="shared" si="2"/>
        <v>#DIV/0!</v>
      </c>
      <c r="P36" s="7">
        <f t="shared" si="3"/>
        <v>100</v>
      </c>
      <c r="Q36" s="41"/>
      <c r="R36" s="40"/>
      <c r="T36" s="31"/>
    </row>
    <row r="37" spans="1:20" s="4" customFormat="1" ht="21.75" customHeight="1">
      <c r="A37" s="66"/>
      <c r="B37" s="64"/>
      <c r="C37" s="69" t="s">
        <v>37</v>
      </c>
      <c r="D37" s="68"/>
      <c r="E37" s="54">
        <v>124700000</v>
      </c>
      <c r="F37" s="8"/>
      <c r="G37" s="17">
        <v>4883179</v>
      </c>
      <c r="H37" s="17">
        <v>13375504</v>
      </c>
      <c r="I37" s="17">
        <v>4825399</v>
      </c>
      <c r="J37" s="17">
        <v>13107536</v>
      </c>
      <c r="K37" s="8"/>
      <c r="L37" s="8"/>
      <c r="M37" s="6">
        <f t="shared" si="15"/>
        <v>267968</v>
      </c>
      <c r="N37" s="7">
        <f t="shared" si="1"/>
        <v>10.511255813953488</v>
      </c>
      <c r="O37" s="7" t="e">
        <f t="shared" si="2"/>
        <v>#DIV/0!</v>
      </c>
      <c r="P37" s="7">
        <f t="shared" si="3"/>
        <v>97.996576428073297</v>
      </c>
      <c r="Q37" s="41">
        <v>31913</v>
      </c>
      <c r="R37" s="40">
        <v>43439</v>
      </c>
      <c r="T37" s="31"/>
    </row>
    <row r="38" spans="1:20" s="4" customFormat="1" ht="21.75" customHeight="1">
      <c r="A38" s="66"/>
      <c r="B38" s="64"/>
      <c r="C38" s="89" t="s">
        <v>0</v>
      </c>
      <c r="D38" s="90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</row>
    <row r="39" spans="1:20" s="4" customFormat="1" ht="21.75" customHeight="1">
      <c r="A39" s="66"/>
      <c r="B39" s="64"/>
      <c r="C39" s="89" t="s">
        <v>2</v>
      </c>
      <c r="D39" s="90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</row>
    <row r="40" spans="1:20" s="4" customFormat="1" ht="21.75" customHeight="1">
      <c r="A40" s="66"/>
      <c r="B40" s="64"/>
      <c r="C40" s="89" t="s">
        <v>10</v>
      </c>
      <c r="D40" s="90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</row>
    <row r="41" spans="1:20" s="4" customFormat="1" ht="21.75" customHeight="1">
      <c r="A41" s="66"/>
      <c r="B41" s="64"/>
      <c r="C41" s="89" t="s">
        <v>12</v>
      </c>
      <c r="D41" s="90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</row>
    <row r="42" spans="1:20" s="4" customFormat="1" ht="21.75" customHeight="1">
      <c r="A42" s="66"/>
      <c r="B42" s="64"/>
      <c r="C42" s="89" t="s">
        <v>13</v>
      </c>
      <c r="D42" s="90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</row>
    <row r="43" spans="1:20" s="4" customFormat="1" ht="21.75" customHeight="1" thickBot="1">
      <c r="A43" s="66"/>
      <c r="B43" s="64"/>
      <c r="C43" s="91" t="s">
        <v>38</v>
      </c>
      <c r="D43" s="92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</row>
    <row r="44" spans="1:20" s="5" customFormat="1" ht="21.75" customHeight="1">
      <c r="A44" s="60" t="s">
        <v>14</v>
      </c>
      <c r="B44" s="93" t="s">
        <v>15</v>
      </c>
      <c r="C44" s="93"/>
      <c r="D44" s="94"/>
      <c r="E44" s="57">
        <f>SUM(E45:E47)</f>
        <v>1500000</v>
      </c>
      <c r="F44" s="29">
        <f t="shared" ref="F44:M44" si="16">SUM(F45:F47)</f>
        <v>0</v>
      </c>
      <c r="G44" s="29">
        <f>SUM(G45:G47)</f>
        <v>-143199</v>
      </c>
      <c r="H44" s="29">
        <f t="shared" si="16"/>
        <v>9801808</v>
      </c>
      <c r="I44" s="29">
        <f t="shared" si="16"/>
        <v>214580</v>
      </c>
      <c r="J44" s="29">
        <f t="shared" si="16"/>
        <v>1934329</v>
      </c>
      <c r="K44" s="29">
        <f t="shared" si="16"/>
        <v>0</v>
      </c>
      <c r="L44" s="29">
        <f t="shared" si="16"/>
        <v>0</v>
      </c>
      <c r="M44" s="29">
        <f t="shared" si="16"/>
        <v>7867479</v>
      </c>
      <c r="N44" s="30">
        <f t="shared" si="1"/>
        <v>128.95526666666666</v>
      </c>
      <c r="O44" s="30" t="e">
        <f t="shared" si="2"/>
        <v>#DIV/0!</v>
      </c>
      <c r="P44" s="30">
        <f t="shared" si="3"/>
        <v>19.734410223093533</v>
      </c>
      <c r="Q44" s="46">
        <f>SUM(Q45:Q47)</f>
        <v>183944</v>
      </c>
      <c r="R44" s="46">
        <f>SUM(R45:R47)</f>
        <v>282702</v>
      </c>
      <c r="T44" s="32"/>
    </row>
    <row r="45" spans="1:20" s="4" customFormat="1" ht="21.75" customHeight="1">
      <c r="A45" s="61"/>
      <c r="B45" s="69" t="s">
        <v>16</v>
      </c>
      <c r="C45" s="67"/>
      <c r="D45" s="68"/>
      <c r="E45" s="47">
        <v>363000</v>
      </c>
      <c r="F45" s="9"/>
      <c r="G45" s="47">
        <v>-21165</v>
      </c>
      <c r="H45" s="47">
        <v>868544</v>
      </c>
      <c r="I45" s="47">
        <v>-10733</v>
      </c>
      <c r="J45" s="47">
        <v>48126</v>
      </c>
      <c r="K45" s="17"/>
      <c r="L45" s="17"/>
      <c r="M45" s="6">
        <f>H45-J45-L45</f>
        <v>820418</v>
      </c>
      <c r="N45" s="7">
        <f t="shared" si="1"/>
        <v>13.257851239669421</v>
      </c>
      <c r="O45" s="7" t="e">
        <f t="shared" si="2"/>
        <v>#DIV/0!</v>
      </c>
      <c r="P45" s="7">
        <f t="shared" si="3"/>
        <v>5.5409973472846517</v>
      </c>
      <c r="Q45" s="41">
        <v>27264</v>
      </c>
      <c r="R45" s="41">
        <v>50091</v>
      </c>
      <c r="T45" s="31"/>
    </row>
    <row r="46" spans="1:20" s="4" customFormat="1" ht="21.75" customHeight="1">
      <c r="A46" s="61"/>
      <c r="B46" s="69" t="s">
        <v>1</v>
      </c>
      <c r="C46" s="67"/>
      <c r="D46" s="68"/>
      <c r="E46" s="47">
        <v>437000</v>
      </c>
      <c r="F46" s="9"/>
      <c r="G46" s="9">
        <v>2165</v>
      </c>
      <c r="H46" s="17">
        <v>1259540</v>
      </c>
      <c r="I46" s="17">
        <v>69435</v>
      </c>
      <c r="J46" s="17">
        <v>410510</v>
      </c>
      <c r="K46" s="17"/>
      <c r="L46" s="17"/>
      <c r="M46" s="6">
        <f>H46-J46-L46</f>
        <v>849030</v>
      </c>
      <c r="N46" s="7">
        <f t="shared" si="1"/>
        <v>93.938215102974837</v>
      </c>
      <c r="O46" s="7" t="e">
        <f t="shared" si="2"/>
        <v>#DIV/0!</v>
      </c>
      <c r="P46" s="7">
        <f t="shared" si="3"/>
        <v>32.592057417787444</v>
      </c>
      <c r="Q46" s="41">
        <v>324</v>
      </c>
      <c r="R46" s="40">
        <v>5015</v>
      </c>
      <c r="T46" s="31"/>
    </row>
    <row r="47" spans="1:20" s="4" customFormat="1" ht="21.75" customHeight="1">
      <c r="A47" s="62"/>
      <c r="B47" s="69" t="s">
        <v>17</v>
      </c>
      <c r="C47" s="67"/>
      <c r="D47" s="68"/>
      <c r="E47" s="54">
        <v>700000</v>
      </c>
      <c r="F47" s="8"/>
      <c r="G47" s="9">
        <v>-124199</v>
      </c>
      <c r="H47" s="17">
        <v>7673724</v>
      </c>
      <c r="I47" s="17">
        <v>155878</v>
      </c>
      <c r="J47" s="17">
        <v>1475693</v>
      </c>
      <c r="K47" s="17"/>
      <c r="L47" s="17"/>
      <c r="M47" s="6">
        <f>H47-J47-L47</f>
        <v>6198031</v>
      </c>
      <c r="N47" s="7">
        <f t="shared" si="1"/>
        <v>210.81328571428571</v>
      </c>
      <c r="O47" s="7" t="e">
        <f t="shared" si="2"/>
        <v>#DIV/0!</v>
      </c>
      <c r="P47" s="7">
        <f t="shared" si="3"/>
        <v>19.230467501828315</v>
      </c>
      <c r="Q47" s="41">
        <v>156356</v>
      </c>
      <c r="R47" s="40">
        <v>227596</v>
      </c>
      <c r="T47" s="31"/>
    </row>
    <row r="48" spans="1:20">
      <c r="T48" s="33"/>
    </row>
    <row r="49" spans="20:20">
      <c r="T49" s="33"/>
    </row>
    <row r="50" spans="20:20">
      <c r="T50" s="33"/>
    </row>
    <row r="51" spans="20:20">
      <c r="T51" s="33"/>
    </row>
    <row r="52" spans="20:20">
      <c r="T52" s="33"/>
    </row>
    <row r="53" spans="20:20">
      <c r="T53" s="33"/>
    </row>
    <row r="54" spans="20:20">
      <c r="T54" s="33"/>
    </row>
    <row r="55" spans="20:20">
      <c r="T55" s="33"/>
    </row>
    <row r="56" spans="20:20">
      <c r="T56" s="33"/>
    </row>
    <row r="57" spans="20:20">
      <c r="T57" s="33"/>
    </row>
    <row r="58" spans="20:20">
      <c r="T58" s="33"/>
    </row>
    <row r="59" spans="20:20">
      <c r="T59" s="33"/>
    </row>
    <row r="60" spans="20:20">
      <c r="T60" s="33"/>
    </row>
    <row r="61" spans="20:20">
      <c r="T61" s="33"/>
    </row>
    <row r="62" spans="20:20">
      <c r="T62" s="33"/>
    </row>
    <row r="63" spans="20:20">
      <c r="T63" s="33"/>
    </row>
    <row r="64" spans="20:20">
      <c r="T64" s="33"/>
    </row>
    <row r="65" spans="20:20">
      <c r="T65" s="33"/>
    </row>
    <row r="66" spans="20:20">
      <c r="T66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C19:D19"/>
    <mergeCell ref="G4:H4"/>
    <mergeCell ref="K4:L4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A6:A8"/>
    <mergeCell ref="I4:J4"/>
    <mergeCell ref="A4:D5"/>
    <mergeCell ref="B6:D6"/>
    <mergeCell ref="B7:D7"/>
    <mergeCell ref="B8:D8"/>
    <mergeCell ref="B46:D46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2017-01-13T04:38:27Z</cp:lastPrinted>
  <dcterms:created xsi:type="dcterms:W3CDTF">1999-04-08T04:49:33Z</dcterms:created>
  <dcterms:modified xsi:type="dcterms:W3CDTF">2018-04-19T04:45:55Z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