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P18" i="18"/>
  <c r="M14"/>
  <c r="R44"/>
  <c r="H23"/>
  <c r="M11"/>
  <c r="N11"/>
  <c r="O11"/>
  <c r="P11"/>
  <c r="E12"/>
  <c r="F12"/>
  <c r="G12"/>
  <c r="H12"/>
  <c r="I12"/>
  <c r="J12"/>
  <c r="O12" s="1"/>
  <c r="K12"/>
  <c r="L12"/>
  <c r="Q12"/>
  <c r="R12"/>
  <c r="M13"/>
  <c r="N13"/>
  <c r="O13"/>
  <c r="P13"/>
  <c r="N14"/>
  <c r="O14"/>
  <c r="P14"/>
  <c r="E15"/>
  <c r="F15"/>
  <c r="O15" s="1"/>
  <c r="G15"/>
  <c r="H15"/>
  <c r="P15" s="1"/>
  <c r="I15"/>
  <c r="J15"/>
  <c r="K15"/>
  <c r="L15"/>
  <c r="L10" s="1"/>
  <c r="Q15"/>
  <c r="R15"/>
  <c r="M16"/>
  <c r="N16"/>
  <c r="O16"/>
  <c r="P16"/>
  <c r="M17"/>
  <c r="M15" s="1"/>
  <c r="N17"/>
  <c r="O17"/>
  <c r="P17"/>
  <c r="M18"/>
  <c r="N18"/>
  <c r="O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G23"/>
  <c r="I23"/>
  <c r="J23"/>
  <c r="P23" s="1"/>
  <c r="K23"/>
  <c r="L23"/>
  <c r="Q23"/>
  <c r="R23"/>
  <c r="M24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1"/>
  <c r="M30" s="1"/>
  <c r="N31"/>
  <c r="O31"/>
  <c r="P31"/>
  <c r="M32"/>
  <c r="N32"/>
  <c r="O32"/>
  <c r="P32"/>
  <c r="E33"/>
  <c r="E30" s="1"/>
  <c r="F33"/>
  <c r="O33" s="1"/>
  <c r="G33"/>
  <c r="G30"/>
  <c r="G8" s="1"/>
  <c r="H33"/>
  <c r="H30" s="1"/>
  <c r="H8" s="1"/>
  <c r="I33"/>
  <c r="I30" s="1"/>
  <c r="I8" s="1"/>
  <c r="J33"/>
  <c r="J30" s="1"/>
  <c r="K33"/>
  <c r="K30" s="1"/>
  <c r="K8" s="1"/>
  <c r="L33"/>
  <c r="Q33"/>
  <c r="R33"/>
  <c r="R30" s="1"/>
  <c r="R8" s="1"/>
  <c r="N34"/>
  <c r="O34"/>
  <c r="P34"/>
  <c r="M35"/>
  <c r="M33" s="1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O44" s="1"/>
  <c r="H44"/>
  <c r="P44" s="1"/>
  <c r="I44"/>
  <c r="J44"/>
  <c r="N44"/>
  <c r="K44"/>
  <c r="L44"/>
  <c r="Q44"/>
  <c r="M45"/>
  <c r="N45"/>
  <c r="O45"/>
  <c r="P45"/>
  <c r="M46"/>
  <c r="N46"/>
  <c r="O46"/>
  <c r="P46"/>
  <c r="M47"/>
  <c r="N47"/>
  <c r="O47"/>
  <c r="P47"/>
  <c r="G44"/>
  <c r="L30"/>
  <c r="L8"/>
  <c r="N15"/>
  <c r="J10"/>
  <c r="J7" s="1"/>
  <c r="F10" l="1"/>
  <c r="P30"/>
  <c r="J8"/>
  <c r="J6" s="1"/>
  <c r="J9"/>
  <c r="N33"/>
  <c r="P33"/>
  <c r="G10"/>
  <c r="G7" s="1"/>
  <c r="G6" s="1"/>
  <c r="I10"/>
  <c r="I9" s="1"/>
  <c r="E10"/>
  <c r="M44"/>
  <c r="M12"/>
  <c r="M23"/>
  <c r="R10"/>
  <c r="K10"/>
  <c r="H10"/>
  <c r="H9" s="1"/>
  <c r="P9" s="1"/>
  <c r="E8"/>
  <c r="N30"/>
  <c r="K7"/>
  <c r="K6" s="1"/>
  <c r="K9"/>
  <c r="E7"/>
  <c r="E6" s="1"/>
  <c r="E9"/>
  <c r="N9" s="1"/>
  <c r="M8"/>
  <c r="F7"/>
  <c r="M10"/>
  <c r="R7"/>
  <c r="R6" s="1"/>
  <c r="R9"/>
  <c r="L9"/>
  <c r="F30"/>
  <c r="Q10"/>
  <c r="O23"/>
  <c r="O10"/>
  <c r="N23"/>
  <c r="N12"/>
  <c r="Q30"/>
  <c r="N10"/>
  <c r="L7"/>
  <c r="G9" l="1"/>
  <c r="N7"/>
  <c r="H7"/>
  <c r="P10"/>
  <c r="I7"/>
  <c r="I6" s="1"/>
  <c r="P8"/>
  <c r="N8"/>
  <c r="L6"/>
  <c r="Q8"/>
  <c r="F8"/>
  <c r="O8" s="1"/>
  <c r="O30"/>
  <c r="M9"/>
  <c r="M7"/>
  <c r="N6"/>
  <c r="Q9"/>
  <c r="Q7"/>
  <c r="O7"/>
  <c r="F9"/>
  <c r="O9" s="1"/>
  <c r="F6" l="1"/>
  <c r="O6" s="1"/>
  <c r="H6"/>
  <c r="P6" s="1"/>
  <c r="P7"/>
  <c r="M6"/>
  <c r="Q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<sst xmlns="http://schemas.openxmlformats.org/spreadsheetml/2006/main" count="75" uniqueCount="63">
  <si>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</si>
  <si>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</si>
  <si>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</si>
  <si>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</si>
  <si>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</si>
  <si>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</si>
  <si>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</si>
  <si>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</si>
  <si>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</si>
  <si>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</si>
  <si>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</si>
  <si>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</si>
  <si>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</si>
  <si>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</si>
  <si>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</si>
  <si>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</si>
  <si>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</si>
  <si>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</si>
  <si>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</si>
  <si>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</si>
  <si>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</si>
  <si>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</si>
  <si>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</si>
  <si>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</si>
  <si>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</si>
  <si>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</si>
  <si>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</si>
  <si>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</si>
  <si>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</si>
  <si>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</si>
  <si>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</si>
  <si>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</si>
  <si>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</si>
  <si>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</si>
  <si>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</si>
  <si>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</si>
  <si>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</si>
  <si>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</si>
  <si>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</si>
  <si>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</si>
  <si>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</si>
  <si>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</si>
  <si>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</si>
  <si>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</si>
  <si>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</si>
  <si>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</si>
  <si>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</si>
  <si>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</si>
  <si>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</si>
  <si>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</si>
  <si>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</si>
  <si>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</si>
  <si>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</si>
  <si>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</si>
  <si>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</si>
  <si>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</si>
  <si>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</si>
  <si>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</si>
  <si>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</si>
  <si>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</si>
  <si>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</si>
  <si>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</si>
  <si>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2018년</t>
    </r>
    <r>
      <rPr>
        <b/>
        <sz val="24"/>
        <rFont val="휴먼엑스포"/>
        <family val="1"/>
        <charset val="129"/>
      </rPr>
      <t xml:space="preserve"> 12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(2018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</si>
</sst>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1" fillId="0" borderId="0"/>
    <xf numFmtId="0" fontId="22" fillId="0" borderId="0">
      <alignment vertical="center"/>
    </xf>
    <xf numFmtId="0" fontId="22" fillId="0" borderId="0">
      <alignment vertical="center"/>
    </xf>
  </cellStyleXfs>
  <cellXfs count="9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10" xfId="0" applyNumberFormat="1" applyFont="1" applyFill="1" applyBorder="1" applyAlignment="1" applyProtection="1">
      <alignment horizontal="center" vertical="center"/>
    </xf>
    <xf numFmtId="3" fontId="12" fillId="8" borderId="11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22" xfId="0" applyNumberFormat="1" applyFont="1" applyFill="1" applyBorder="1" applyAlignment="1" applyProtection="1">
      <alignment horizontal="center" vertical="center" wrapText="1"/>
    </xf>
    <xf numFmtId="3" fontId="19" fillId="6" borderId="9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10" xfId="0" applyNumberFormat="1" applyFont="1" applyFill="1" applyBorder="1" applyAlignment="1" applyProtection="1">
      <alignment horizontal="center" vertical="center" wrapText="1"/>
    </xf>
    <xf numFmtId="3" fontId="12" fillId="2" borderId="9" xfId="0" applyNumberFormat="1" applyFont="1" applyFill="1" applyBorder="1" applyAlignment="1" applyProtection="1">
      <alignment horizontal="center" vertical="center" wrapText="1"/>
    </xf>
    <xf numFmtId="3" fontId="19" fillId="5" borderId="23" xfId="0" applyNumberFormat="1" applyFont="1" applyFill="1" applyBorder="1" applyAlignment="1" applyProtection="1">
      <alignment horizontal="center" vertical="center" wrapText="1"/>
    </xf>
    <xf numFmtId="3" fontId="19" fillId="5" borderId="9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8" xfId="0" applyNumberFormat="1" applyFont="1" applyFill="1" applyBorder="1" applyAlignment="1" applyProtection="1">
      <alignment horizontal="center" vertical="center"/>
    </xf>
    <xf numFmtId="3" fontId="12" fillId="4" borderId="12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11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9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24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뷭?_BOOKSHIP" xfId="6"/>
    <cellStyle name="쉼표 [0]" xfId="7" builtinId="6"/>
    <cellStyle name="쉼표 [0] 2" xfId="8"/>
    <cellStyle name="쉼표 [0] 2 2" xfId="9"/>
    <cellStyle name="쉼표 [0] 2 2 2" xfId="10"/>
    <cellStyle name="쉼표 [0] 2 2 2 2" xfId="11"/>
    <cellStyle name="쉼표 [0] 3" xfId="12"/>
    <cellStyle name="쉼표 [0] 3 2" xfId="13"/>
    <cellStyle name="쉼표 [0] 3 3" xfId="14"/>
    <cellStyle name="쉼표 [0] 4" xfId="15"/>
    <cellStyle name="쉼표 [0] 5" xfId="16"/>
    <cellStyle name="쉼표 [0] 6" xfId="17"/>
    <cellStyle name="쉼표 [0] 8" xfId="18"/>
    <cellStyle name="콤마 [0]_1202" xfId="19"/>
    <cellStyle name="콤마_1202" xfId="20"/>
    <cellStyle name="표준" xfId="0" builtinId="0"/>
    <cellStyle name="표준 2 2" xfId="21"/>
    <cellStyle name="표준 3" xfId="22"/>
    <cellStyle name="표준 5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I19" sqref="I19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3.88671875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19"/>
      <c r="G1" s="95" t="s">
        <v>62</v>
      </c>
      <c r="H1" s="95"/>
      <c r="I1" s="95"/>
      <c r="J1" s="95"/>
      <c r="K1" s="95"/>
      <c r="L1" s="95"/>
      <c r="M1" s="95"/>
      <c r="N1" s="95"/>
      <c r="O1" s="11"/>
      <c r="P1" s="11"/>
      <c r="Q1" s="11"/>
    </row>
    <row r="2" spans="1:18" s="10" customFormat="1" ht="14.25" customHeight="1">
      <c r="E2" s="12"/>
      <c r="G2" s="95"/>
      <c r="H2" s="95"/>
      <c r="I2" s="95"/>
      <c r="J2" s="95"/>
      <c r="K2" s="95"/>
      <c r="L2" s="95"/>
      <c r="M2" s="95"/>
      <c r="N2" s="95"/>
      <c r="O2" s="13"/>
      <c r="P2" s="98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8" t="s">
        <v>41</v>
      </c>
      <c r="B4" s="77"/>
      <c r="C4" s="77"/>
      <c r="D4" s="59"/>
      <c r="E4" s="60" t="s">
        <v>42</v>
      </c>
      <c r="F4" s="60"/>
      <c r="G4" s="58" t="s">
        <v>43</v>
      </c>
      <c r="H4" s="59"/>
      <c r="I4" s="58" t="s">
        <v>44</v>
      </c>
      <c r="J4" s="59"/>
      <c r="K4" s="58" t="s">
        <v>45</v>
      </c>
      <c r="L4" s="59"/>
      <c r="M4" s="60" t="s">
        <v>46</v>
      </c>
      <c r="N4" s="60" t="s">
        <v>47</v>
      </c>
      <c r="O4" s="60"/>
      <c r="P4" s="60"/>
      <c r="Q4" s="58" t="s">
        <v>48</v>
      </c>
      <c r="R4" s="59"/>
    </row>
    <row r="5" spans="1:18" s="4" customFormat="1" ht="36" customHeight="1" thickBot="1">
      <c r="A5" s="78"/>
      <c r="B5" s="79"/>
      <c r="C5" s="79"/>
      <c r="D5" s="80"/>
      <c r="E5" s="34" t="s">
        <v>49</v>
      </c>
      <c r="F5" s="34" t="s">
        <v>50</v>
      </c>
      <c r="G5" s="34" t="s">
        <v>51</v>
      </c>
      <c r="H5" s="34" t="s">
        <v>52</v>
      </c>
      <c r="I5" s="34" t="s">
        <v>51</v>
      </c>
      <c r="J5" s="34" t="s">
        <v>52</v>
      </c>
      <c r="K5" s="34" t="s">
        <v>51</v>
      </c>
      <c r="L5" s="34" t="s">
        <v>52</v>
      </c>
      <c r="M5" s="61"/>
      <c r="N5" s="35" t="s">
        <v>53</v>
      </c>
      <c r="O5" s="35" t="s">
        <v>54</v>
      </c>
      <c r="P5" s="34" t="s">
        <v>55</v>
      </c>
      <c r="Q5" s="34" t="s">
        <v>51</v>
      </c>
      <c r="R5" s="34" t="s">
        <v>52</v>
      </c>
    </row>
    <row r="6" spans="1:18" s="4" customFormat="1" ht="21.75" customHeight="1">
      <c r="A6" s="74" t="s">
        <v>56</v>
      </c>
      <c r="B6" s="81" t="s">
        <v>57</v>
      </c>
      <c r="C6" s="81"/>
      <c r="D6" s="82"/>
      <c r="E6" s="48">
        <f t="shared" ref="E6:M6" si="0">SUM(E7:E8)</f>
        <v>379350000</v>
      </c>
      <c r="F6" s="22">
        <f t="shared" si="0"/>
        <v>449186000</v>
      </c>
      <c r="G6" s="22">
        <f t="shared" si="0"/>
        <v>34673465</v>
      </c>
      <c r="H6" s="22">
        <f t="shared" si="0"/>
        <v>513458135</v>
      </c>
      <c r="I6" s="22">
        <f t="shared" si="0"/>
        <v>32872420</v>
      </c>
      <c r="J6" s="22">
        <f>SUM(J7:J8)</f>
        <v>501071370</v>
      </c>
      <c r="K6" s="22">
        <f t="shared" si="0"/>
        <v>1157</v>
      </c>
      <c r="L6" s="22">
        <f t="shared" si="0"/>
        <v>969020</v>
      </c>
      <c r="M6" s="22">
        <f t="shared" si="0"/>
        <v>11417745</v>
      </c>
      <c r="N6" s="23">
        <f t="shared" ref="N6:N47" si="1">+J6/E6*100</f>
        <v>132.08682483194937</v>
      </c>
      <c r="O6" s="23">
        <f>+J6/F6*100</f>
        <v>111.55097665555027</v>
      </c>
      <c r="P6" s="23">
        <f t="shared" ref="P6:P47" si="2">+J6/H6*100</f>
        <v>97.587580338950133</v>
      </c>
      <c r="Q6" s="22">
        <f>SUM(Q7:Q8)</f>
        <v>860117</v>
      </c>
      <c r="R6" s="22">
        <f>SUM(R7:R8)</f>
        <v>4938505</v>
      </c>
    </row>
    <row r="7" spans="1:18" s="4" customFormat="1" ht="21.75" customHeight="1">
      <c r="A7" s="75"/>
      <c r="B7" s="83" t="s">
        <v>27</v>
      </c>
      <c r="C7" s="84"/>
      <c r="D7" s="85"/>
      <c r="E7" s="49">
        <f t="shared" ref="E7:M7" si="3">E10+E45+E46</f>
        <v>124500000</v>
      </c>
      <c r="F7" s="14">
        <f t="shared" si="3"/>
        <v>124500000</v>
      </c>
      <c r="G7" s="14">
        <f>G10+G45+G46</f>
        <v>13038414</v>
      </c>
      <c r="H7" s="14">
        <f t="shared" si="3"/>
        <v>166128723</v>
      </c>
      <c r="I7" s="14">
        <f t="shared" si="3"/>
        <v>12654105</v>
      </c>
      <c r="J7" s="14">
        <f t="shared" si="3"/>
        <v>163230420</v>
      </c>
      <c r="K7" s="14">
        <f t="shared" si="3"/>
        <v>1157</v>
      </c>
      <c r="L7" s="14">
        <f t="shared" si="3"/>
        <v>169154</v>
      </c>
      <c r="M7" s="14">
        <f t="shared" si="3"/>
        <v>2729149</v>
      </c>
      <c r="N7" s="15">
        <f t="shared" si="1"/>
        <v>131.10877108433735</v>
      </c>
      <c r="O7" s="15">
        <f t="shared" ref="O7:O47" si="4">+J7/F7*100</f>
        <v>131.10877108433735</v>
      </c>
      <c r="P7" s="15">
        <f t="shared" si="2"/>
        <v>98.255387179494548</v>
      </c>
      <c r="Q7" s="14">
        <f>Q10+Q45+Q46</f>
        <v>53403</v>
      </c>
      <c r="R7" s="14">
        <f>R10+R45+R46</f>
        <v>723323</v>
      </c>
    </row>
    <row r="8" spans="1:18" s="4" customFormat="1" ht="21.75" customHeight="1" thickBot="1">
      <c r="A8" s="76"/>
      <c r="B8" s="86" t="s">
        <v>17</v>
      </c>
      <c r="C8" s="87"/>
      <c r="D8" s="88"/>
      <c r="E8" s="50">
        <f>E30+E47</f>
        <v>254850000</v>
      </c>
      <c r="F8" s="24">
        <f t="shared" ref="F8:M8" si="5">F30+F47</f>
        <v>324686000</v>
      </c>
      <c r="G8" s="24">
        <f t="shared" si="5"/>
        <v>21635051</v>
      </c>
      <c r="H8" s="24">
        <f t="shared" si="5"/>
        <v>347329412</v>
      </c>
      <c r="I8" s="24">
        <f t="shared" si="5"/>
        <v>20218315</v>
      </c>
      <c r="J8" s="24">
        <f t="shared" si="5"/>
        <v>337840950</v>
      </c>
      <c r="K8" s="24">
        <f t="shared" si="5"/>
        <v>0</v>
      </c>
      <c r="L8" s="24">
        <f t="shared" si="5"/>
        <v>799866</v>
      </c>
      <c r="M8" s="24">
        <f t="shared" si="5"/>
        <v>8688596</v>
      </c>
      <c r="N8" s="25">
        <f t="shared" si="1"/>
        <v>132.56462625073573</v>
      </c>
      <c r="O8" s="25">
        <f t="shared" si="4"/>
        <v>104.0515913836753</v>
      </c>
      <c r="P8" s="25">
        <f t="shared" si="2"/>
        <v>97.268166278990506</v>
      </c>
      <c r="Q8" s="24">
        <f>Q30+Q47</f>
        <v>806714</v>
      </c>
      <c r="R8" s="24">
        <f>R30+R47</f>
        <v>4215182</v>
      </c>
    </row>
    <row r="9" spans="1:18" s="4" customFormat="1" ht="21.75" customHeight="1">
      <c r="A9" s="67" t="s">
        <v>18</v>
      </c>
      <c r="B9" s="72" t="s">
        <v>15</v>
      </c>
      <c r="C9" s="72"/>
      <c r="D9" s="73"/>
      <c r="E9" s="51">
        <f t="shared" ref="E9:M9" si="6">SUM(E10,E30)</f>
        <v>377850000</v>
      </c>
      <c r="F9" s="20">
        <f t="shared" si="6"/>
        <v>447686000</v>
      </c>
      <c r="G9" s="20">
        <f t="shared" si="6"/>
        <v>35345538</v>
      </c>
      <c r="H9" s="20">
        <f t="shared" si="6"/>
        <v>505918240</v>
      </c>
      <c r="I9" s="20">
        <f t="shared" si="6"/>
        <v>33484373</v>
      </c>
      <c r="J9" s="20">
        <f t="shared" si="6"/>
        <v>499435846</v>
      </c>
      <c r="K9" s="20">
        <f t="shared" si="6"/>
        <v>0</v>
      </c>
      <c r="L9" s="20">
        <f t="shared" si="6"/>
        <v>2597</v>
      </c>
      <c r="M9" s="20">
        <f t="shared" si="6"/>
        <v>6479797</v>
      </c>
      <c r="N9" s="21">
        <f t="shared" si="1"/>
        <v>132.17833690617971</v>
      </c>
      <c r="O9" s="21">
        <f t="shared" si="4"/>
        <v>111.55940681638469</v>
      </c>
      <c r="P9" s="21">
        <f t="shared" si="2"/>
        <v>98.718687430601435</v>
      </c>
      <c r="Q9" s="20">
        <f>SUM(Q10,Q30)</f>
        <v>165232</v>
      </c>
      <c r="R9" s="20">
        <f>SUM(R10,R30)</f>
        <v>2139403</v>
      </c>
    </row>
    <row r="10" spans="1:18" s="4" customFormat="1" ht="21.75" customHeight="1">
      <c r="A10" s="68"/>
      <c r="B10" s="65" t="s">
        <v>19</v>
      </c>
      <c r="C10" s="69" t="s">
        <v>7</v>
      </c>
      <c r="D10" s="70"/>
      <c r="E10" s="52">
        <f t="shared" ref="E10:M10" si="7">SUM(E11,E12,E15,E18:E22,E23)</f>
        <v>123700000</v>
      </c>
      <c r="F10" s="6">
        <f t="shared" si="7"/>
        <v>123700000</v>
      </c>
      <c r="G10" s="6">
        <f t="shared" si="7"/>
        <v>13035234</v>
      </c>
      <c r="H10" s="6">
        <f t="shared" si="7"/>
        <v>164026973</v>
      </c>
      <c r="I10" s="6">
        <f t="shared" si="7"/>
        <v>12637075</v>
      </c>
      <c r="J10" s="6">
        <f t="shared" si="7"/>
        <v>162270108</v>
      </c>
      <c r="K10" s="6">
        <f t="shared" si="7"/>
        <v>0</v>
      </c>
      <c r="L10" s="6">
        <f t="shared" si="7"/>
        <v>237</v>
      </c>
      <c r="M10" s="6">
        <f t="shared" si="7"/>
        <v>1756628</v>
      </c>
      <c r="N10" s="7">
        <f t="shared" si="1"/>
        <v>131.18036216653192</v>
      </c>
      <c r="O10" s="7">
        <f t="shared" si="4"/>
        <v>131.18036216653192</v>
      </c>
      <c r="P10" s="7">
        <f t="shared" si="2"/>
        <v>98.928917014154734</v>
      </c>
      <c r="Q10" s="6">
        <f>SUM(Q11,Q12,Q15,Q18:Q22,Q23)</f>
        <v>51829</v>
      </c>
      <c r="R10" s="6">
        <f>SUM(R11,R12,R15,R18:R22,R23)</f>
        <v>593461</v>
      </c>
    </row>
    <row r="11" spans="1:18" s="4" customFormat="1" ht="21.75" customHeight="1">
      <c r="A11" s="68"/>
      <c r="B11" s="66"/>
      <c r="C11" s="71" t="s">
        <v>20</v>
      </c>
      <c r="D11" s="70"/>
      <c r="E11" s="47">
        <v>80000000</v>
      </c>
      <c r="F11" s="47">
        <v>80000000</v>
      </c>
      <c r="G11" s="9">
        <v>8140797</v>
      </c>
      <c r="H11" s="9">
        <v>112015200</v>
      </c>
      <c r="I11" s="9">
        <v>8163828</v>
      </c>
      <c r="J11" s="9">
        <v>111148865</v>
      </c>
      <c r="K11" s="9"/>
      <c r="L11" s="17"/>
      <c r="M11" s="6">
        <f>H11-J11-L11</f>
        <v>866335</v>
      </c>
      <c r="N11" s="7">
        <f t="shared" si="1"/>
        <v>138.93608125</v>
      </c>
      <c r="O11" s="7">
        <f t="shared" si="4"/>
        <v>138.93608125</v>
      </c>
      <c r="P11" s="7">
        <f t="shared" si="2"/>
        <v>99.226591569715538</v>
      </c>
      <c r="Q11" s="41">
        <v>43043</v>
      </c>
      <c r="R11" s="40">
        <v>456874</v>
      </c>
    </row>
    <row r="12" spans="1:18" s="4" customFormat="1" ht="21.75" customHeight="1">
      <c r="A12" s="68"/>
      <c r="B12" s="66"/>
      <c r="C12" s="65" t="s">
        <v>58</v>
      </c>
      <c r="D12" s="36" t="s">
        <v>26</v>
      </c>
      <c r="E12" s="53">
        <f t="shared" ref="E12:M12" si="8">SUM(E13:E14)</f>
        <v>7800000</v>
      </c>
      <c r="F12" s="16">
        <f t="shared" si="8"/>
        <v>7800000</v>
      </c>
      <c r="G12" s="16">
        <f t="shared" si="8"/>
        <v>531559</v>
      </c>
      <c r="H12" s="16">
        <f t="shared" si="8"/>
        <v>7517851</v>
      </c>
      <c r="I12" s="16">
        <f t="shared" si="8"/>
        <v>532372</v>
      </c>
      <c r="J12" s="16">
        <f>SUM(J13:J14)</f>
        <v>7500817</v>
      </c>
      <c r="K12" s="16">
        <f t="shared" si="8"/>
        <v>0</v>
      </c>
      <c r="L12" s="16">
        <f t="shared" si="8"/>
        <v>0</v>
      </c>
      <c r="M12" s="16">
        <f t="shared" si="8"/>
        <v>17034</v>
      </c>
      <c r="N12" s="7">
        <f t="shared" si="1"/>
        <v>96.16432051282051</v>
      </c>
      <c r="O12" s="7">
        <f t="shared" si="4"/>
        <v>96.16432051282051</v>
      </c>
      <c r="P12" s="7" t="s">
        <v>61</v>
      </c>
      <c r="Q12" s="42">
        <f>SUM(Q13:Q14)</f>
        <v>2491</v>
      </c>
      <c r="R12" s="42">
        <f>SUM(R13:R14)</f>
        <v>25209</v>
      </c>
    </row>
    <row r="13" spans="1:18" s="4" customFormat="1" ht="21.75" customHeight="1">
      <c r="A13" s="68"/>
      <c r="B13" s="66"/>
      <c r="C13" s="96"/>
      <c r="D13" s="37" t="s">
        <v>28</v>
      </c>
      <c r="E13" s="54">
        <v>6660000</v>
      </c>
      <c r="F13" s="54">
        <v>6660000</v>
      </c>
      <c r="G13" s="9">
        <v>506067</v>
      </c>
      <c r="H13" s="17">
        <v>6339502</v>
      </c>
      <c r="I13" s="9">
        <v>506049</v>
      </c>
      <c r="J13" s="17">
        <v>6336977</v>
      </c>
      <c r="K13" s="9"/>
      <c r="L13" s="17"/>
      <c r="M13" s="6">
        <f>H13-J13-L13</f>
        <v>2525</v>
      </c>
      <c r="N13" s="7">
        <f t="shared" si="1"/>
        <v>95.149804804804802</v>
      </c>
      <c r="O13" s="7">
        <f t="shared" si="4"/>
        <v>95.149804804804802</v>
      </c>
      <c r="P13" s="7">
        <f t="shared" si="2"/>
        <v>99.960170373004061</v>
      </c>
      <c r="Q13" s="41">
        <v>2432</v>
      </c>
      <c r="R13" s="40">
        <v>24058</v>
      </c>
    </row>
    <row r="14" spans="1:18" s="4" customFormat="1" ht="21.75" customHeight="1">
      <c r="A14" s="68"/>
      <c r="B14" s="66"/>
      <c r="C14" s="97"/>
      <c r="D14" s="37" t="s">
        <v>29</v>
      </c>
      <c r="E14" s="54">
        <v>1140000</v>
      </c>
      <c r="F14" s="54">
        <v>1140000</v>
      </c>
      <c r="G14" s="9">
        <v>25492</v>
      </c>
      <c r="H14" s="17">
        <v>1178349</v>
      </c>
      <c r="I14" s="9">
        <v>26323</v>
      </c>
      <c r="J14" s="17">
        <v>1163840</v>
      </c>
      <c r="K14" s="9"/>
      <c r="L14" s="17"/>
      <c r="M14" s="6">
        <f>H14-J14-L14</f>
        <v>14509</v>
      </c>
      <c r="N14" s="7">
        <f>+J14/E14*100</f>
        <v>102.09122807017543</v>
      </c>
      <c r="O14" s="7">
        <f>+J14/F14*100</f>
        <v>102.09122807017543</v>
      </c>
      <c r="P14" s="7">
        <f>+J14/H14*100</f>
        <v>98.7687009536224</v>
      </c>
      <c r="Q14" s="41">
        <v>59</v>
      </c>
      <c r="R14" s="40">
        <v>1151</v>
      </c>
    </row>
    <row r="15" spans="1:18" s="4" customFormat="1" ht="21.75" customHeight="1">
      <c r="A15" s="68"/>
      <c r="B15" s="66"/>
      <c r="C15" s="65" t="s">
        <v>59</v>
      </c>
      <c r="D15" s="36" t="s">
        <v>26</v>
      </c>
      <c r="E15" s="53">
        <f t="shared" ref="E15:M15" si="9">SUM(E16:E17)</f>
        <v>11500000</v>
      </c>
      <c r="F15" s="16">
        <f t="shared" si="9"/>
        <v>11500000</v>
      </c>
      <c r="G15" s="16">
        <f t="shared" si="9"/>
        <v>258802</v>
      </c>
      <c r="H15" s="16">
        <f t="shared" si="9"/>
        <v>13370503</v>
      </c>
      <c r="I15" s="16">
        <f t="shared" si="9"/>
        <v>276484</v>
      </c>
      <c r="J15" s="16">
        <f t="shared" si="9"/>
        <v>13267627</v>
      </c>
      <c r="K15" s="16">
        <f t="shared" si="9"/>
        <v>0</v>
      </c>
      <c r="L15" s="16">
        <f t="shared" si="9"/>
        <v>79</v>
      </c>
      <c r="M15" s="16">
        <f t="shared" si="9"/>
        <v>102797</v>
      </c>
      <c r="N15" s="7">
        <f t="shared" si="1"/>
        <v>115.3706695652174</v>
      </c>
      <c r="O15" s="7">
        <f t="shared" si="4"/>
        <v>115.3706695652174</v>
      </c>
      <c r="P15" s="7">
        <f t="shared" si="2"/>
        <v>99.230574945460177</v>
      </c>
      <c r="Q15" s="42">
        <f>SUM(Q16:Q17)</f>
        <v>33</v>
      </c>
      <c r="R15" s="42">
        <f>SUM(R16:R17)</f>
        <v>1231</v>
      </c>
    </row>
    <row r="16" spans="1:18" s="4" customFormat="1" ht="21.75" customHeight="1">
      <c r="A16" s="68"/>
      <c r="B16" s="66"/>
      <c r="C16" s="96"/>
      <c r="D16" s="38" t="s">
        <v>30</v>
      </c>
      <c r="E16" s="54">
        <v>2544000</v>
      </c>
      <c r="F16" s="54">
        <v>2544000</v>
      </c>
      <c r="G16" s="17">
        <v>257901</v>
      </c>
      <c r="H16" s="17">
        <v>3009820</v>
      </c>
      <c r="I16" s="17">
        <v>258580</v>
      </c>
      <c r="J16" s="17">
        <v>3008411</v>
      </c>
      <c r="K16" s="17"/>
      <c r="L16" s="17"/>
      <c r="M16" s="6">
        <f t="shared" ref="M16:M22" si="10">H16-J16-L16</f>
        <v>1409</v>
      </c>
      <c r="N16" s="7">
        <f t="shared" si="1"/>
        <v>118.25514937106918</v>
      </c>
      <c r="O16" s="7">
        <f t="shared" si="4"/>
        <v>118.25514937106918</v>
      </c>
      <c r="P16" s="7">
        <f t="shared" si="2"/>
        <v>99.953186569296506</v>
      </c>
      <c r="Q16" s="41">
        <v>0</v>
      </c>
      <c r="R16" s="40">
        <v>0</v>
      </c>
    </row>
    <row r="17" spans="1:18" s="4" customFormat="1" ht="21.75" customHeight="1">
      <c r="A17" s="68"/>
      <c r="B17" s="66"/>
      <c r="C17" s="97"/>
      <c r="D17" s="38" t="s">
        <v>31</v>
      </c>
      <c r="E17" s="54">
        <v>8956000</v>
      </c>
      <c r="F17" s="54">
        <v>8956000</v>
      </c>
      <c r="G17" s="17">
        <v>901</v>
      </c>
      <c r="H17" s="17">
        <v>10360683</v>
      </c>
      <c r="I17" s="17">
        <v>17904</v>
      </c>
      <c r="J17" s="17">
        <v>10259216</v>
      </c>
      <c r="K17" s="17"/>
      <c r="L17" s="17">
        <v>79</v>
      </c>
      <c r="M17" s="6">
        <f t="shared" si="10"/>
        <v>101388</v>
      </c>
      <c r="N17" s="7">
        <f t="shared" si="1"/>
        <v>114.55131755247878</v>
      </c>
      <c r="O17" s="7">
        <f t="shared" si="4"/>
        <v>114.55131755247878</v>
      </c>
      <c r="P17" s="7">
        <f t="shared" si="2"/>
        <v>99.020653368122552</v>
      </c>
      <c r="Q17" s="41">
        <v>33</v>
      </c>
      <c r="R17" s="40">
        <v>1231</v>
      </c>
    </row>
    <row r="18" spans="1:18" s="4" customFormat="1" ht="21.75" customHeight="1">
      <c r="A18" s="68"/>
      <c r="B18" s="66"/>
      <c r="C18" s="71" t="s">
        <v>32</v>
      </c>
      <c r="D18" s="70"/>
      <c r="E18" s="54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4"/>
        <v>#DIV/0!</v>
      </c>
      <c r="P18" s="7" t="e">
        <f>+J18/H18*100</f>
        <v>#DIV/0!</v>
      </c>
      <c r="Q18" s="41"/>
      <c r="R18" s="40"/>
    </row>
    <row r="19" spans="1:18" s="4" customFormat="1" ht="21.75" customHeight="1">
      <c r="A19" s="68"/>
      <c r="B19" s="66"/>
      <c r="C19" s="89" t="s">
        <v>21</v>
      </c>
      <c r="D19" s="90"/>
      <c r="E19" s="54"/>
      <c r="F19" s="8"/>
      <c r="G19" s="8">
        <v>9934</v>
      </c>
      <c r="H19" s="17">
        <v>58717</v>
      </c>
      <c r="I19" s="17">
        <v>9934</v>
      </c>
      <c r="J19" s="17">
        <v>58717</v>
      </c>
      <c r="K19" s="17"/>
      <c r="L19" s="17"/>
      <c r="M19" s="6">
        <f t="shared" si="10"/>
        <v>0</v>
      </c>
      <c r="N19" s="7" t="e">
        <f t="shared" si="1"/>
        <v>#DIV/0!</v>
      </c>
      <c r="O19" s="7" t="e">
        <f t="shared" si="4"/>
        <v>#DIV/0!</v>
      </c>
      <c r="P19" s="7">
        <f t="shared" si="2"/>
        <v>100</v>
      </c>
      <c r="Q19" s="41">
        <v>0</v>
      </c>
      <c r="R19" s="40">
        <v>630</v>
      </c>
    </row>
    <row r="20" spans="1:18" s="4" customFormat="1" ht="21.75" customHeight="1">
      <c r="A20" s="68"/>
      <c r="B20" s="66"/>
      <c r="C20" s="89" t="s">
        <v>22</v>
      </c>
      <c r="D20" s="90"/>
      <c r="E20" s="54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4"/>
        <v>#DIV/0!</v>
      </c>
      <c r="P20" s="7" t="e">
        <f t="shared" si="2"/>
        <v>#DIV/0!</v>
      </c>
      <c r="Q20" s="41"/>
      <c r="R20" s="40"/>
    </row>
    <row r="21" spans="1:18" s="4" customFormat="1" ht="21.75" customHeight="1">
      <c r="A21" s="68"/>
      <c r="B21" s="66"/>
      <c r="C21" s="89" t="s">
        <v>23</v>
      </c>
      <c r="D21" s="90"/>
      <c r="E21" s="54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4"/>
        <v>#DIV/0!</v>
      </c>
      <c r="P21" s="7" t="e">
        <f t="shared" si="2"/>
        <v>#DIV/0!</v>
      </c>
      <c r="Q21" s="41"/>
      <c r="R21" s="40"/>
    </row>
    <row r="22" spans="1:18" s="4" customFormat="1" ht="21.75" customHeight="1">
      <c r="A22" s="68"/>
      <c r="B22" s="66"/>
      <c r="C22" s="89" t="s">
        <v>24</v>
      </c>
      <c r="D22" s="90"/>
      <c r="E22" s="54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4"/>
        <v>#DIV/0!</v>
      </c>
      <c r="P22" s="7" t="e">
        <f t="shared" si="2"/>
        <v>#DIV/0!</v>
      </c>
      <c r="Q22" s="41"/>
      <c r="R22" s="40"/>
    </row>
    <row r="23" spans="1:18" s="4" customFormat="1" ht="21.75" customHeight="1">
      <c r="A23" s="68"/>
      <c r="B23" s="66"/>
      <c r="C23" s="65" t="s">
        <v>33</v>
      </c>
      <c r="D23" s="36" t="s">
        <v>26</v>
      </c>
      <c r="E23" s="52">
        <f>SUM(E24:E29)</f>
        <v>24400000</v>
      </c>
      <c r="F23" s="6">
        <f t="shared" ref="F23:M23" si="11">SUM(F24:F29)</f>
        <v>24400000</v>
      </c>
      <c r="G23" s="6">
        <f t="shared" si="11"/>
        <v>4094142</v>
      </c>
      <c r="H23" s="6">
        <f t="shared" si="11"/>
        <v>31064702</v>
      </c>
      <c r="I23" s="6">
        <f t="shared" si="11"/>
        <v>3654457</v>
      </c>
      <c r="J23" s="6">
        <f t="shared" si="11"/>
        <v>30294082</v>
      </c>
      <c r="K23" s="6">
        <f t="shared" si="11"/>
        <v>0</v>
      </c>
      <c r="L23" s="6">
        <f t="shared" si="11"/>
        <v>158</v>
      </c>
      <c r="M23" s="6">
        <f t="shared" si="11"/>
        <v>770462</v>
      </c>
      <c r="N23" s="7">
        <f t="shared" si="1"/>
        <v>124.1560737704918</v>
      </c>
      <c r="O23" s="7">
        <f t="shared" si="4"/>
        <v>124.1560737704918</v>
      </c>
      <c r="P23" s="7">
        <f t="shared" si="2"/>
        <v>97.519306639413443</v>
      </c>
      <c r="Q23" s="43">
        <f>SUM(Q24:Q29)</f>
        <v>6262</v>
      </c>
      <c r="R23" s="43">
        <f>SUM(R24:R29)</f>
        <v>109517</v>
      </c>
    </row>
    <row r="24" spans="1:18" s="4" customFormat="1" ht="21.75" customHeight="1">
      <c r="A24" s="68"/>
      <c r="B24" s="66"/>
      <c r="C24" s="96"/>
      <c r="D24" s="39" t="s">
        <v>39</v>
      </c>
      <c r="E24" s="55">
        <v>2783000</v>
      </c>
      <c r="F24" s="55">
        <v>2783000</v>
      </c>
      <c r="G24" s="17">
        <v>526277</v>
      </c>
      <c r="H24" s="17">
        <v>7719147</v>
      </c>
      <c r="I24" s="17">
        <v>525839</v>
      </c>
      <c r="J24" s="17">
        <v>7683952</v>
      </c>
      <c r="K24" s="17"/>
      <c r="L24" s="17"/>
      <c r="M24" s="6">
        <f t="shared" ref="M24:M29" si="12">H24-J24-L24</f>
        <v>35195</v>
      </c>
      <c r="N24" s="7">
        <f t="shared" si="1"/>
        <v>276.10319798778295</v>
      </c>
      <c r="O24" s="7">
        <f t="shared" si="4"/>
        <v>276.10319798778295</v>
      </c>
      <c r="P24" s="7">
        <f t="shared" si="2"/>
        <v>99.54405583933044</v>
      </c>
      <c r="Q24" s="41">
        <v>3875</v>
      </c>
      <c r="R24" s="40">
        <v>29641</v>
      </c>
    </row>
    <row r="25" spans="1:18" s="4" customFormat="1" ht="21.75" customHeight="1">
      <c r="A25" s="68"/>
      <c r="B25" s="66"/>
      <c r="C25" s="96"/>
      <c r="D25" s="39" t="s">
        <v>34</v>
      </c>
      <c r="E25" s="55">
        <v>2027000</v>
      </c>
      <c r="F25" s="55">
        <v>2027000</v>
      </c>
      <c r="G25" s="17">
        <v>89187</v>
      </c>
      <c r="H25" s="17">
        <v>1090306</v>
      </c>
      <c r="I25" s="17">
        <v>89184</v>
      </c>
      <c r="J25" s="17">
        <v>1089886</v>
      </c>
      <c r="K25" s="17"/>
      <c r="L25" s="17"/>
      <c r="M25" s="6">
        <f t="shared" si="12"/>
        <v>420</v>
      </c>
      <c r="N25" s="7">
        <f t="shared" si="1"/>
        <v>53.768426245683273</v>
      </c>
      <c r="O25" s="7">
        <f t="shared" si="4"/>
        <v>53.768426245683273</v>
      </c>
      <c r="P25" s="7">
        <f t="shared" si="2"/>
        <v>99.961478704143602</v>
      </c>
      <c r="Q25" s="41">
        <v>483</v>
      </c>
      <c r="R25" s="40">
        <v>4709</v>
      </c>
    </row>
    <row r="26" spans="1:18" s="4" customFormat="1" ht="21.75" customHeight="1">
      <c r="A26" s="68"/>
      <c r="B26" s="66"/>
      <c r="C26" s="96"/>
      <c r="D26" s="39" t="s">
        <v>25</v>
      </c>
      <c r="E26" s="55">
        <v>95000</v>
      </c>
      <c r="F26" s="55">
        <v>95000</v>
      </c>
      <c r="G26" s="17">
        <v>248</v>
      </c>
      <c r="H26" s="17">
        <v>193013</v>
      </c>
      <c r="I26" s="17">
        <v>3237</v>
      </c>
      <c r="J26" s="17">
        <v>176984</v>
      </c>
      <c r="K26" s="17"/>
      <c r="L26" s="17"/>
      <c r="M26" s="6">
        <f t="shared" si="12"/>
        <v>16029</v>
      </c>
      <c r="N26" s="7">
        <f t="shared" si="1"/>
        <v>186.29894736842104</v>
      </c>
      <c r="O26" s="7">
        <f t="shared" si="4"/>
        <v>186.29894736842104</v>
      </c>
      <c r="P26" s="7">
        <f t="shared" si="2"/>
        <v>91.695378031531561</v>
      </c>
      <c r="Q26" s="41">
        <v>0</v>
      </c>
      <c r="R26" s="40">
        <v>175</v>
      </c>
    </row>
    <row r="27" spans="1:18" s="4" customFormat="1" ht="21.75" customHeight="1">
      <c r="A27" s="68"/>
      <c r="B27" s="66"/>
      <c r="C27" s="96"/>
      <c r="D27" s="39" t="s">
        <v>3</v>
      </c>
      <c r="E27" s="55">
        <v>3400000</v>
      </c>
      <c r="F27" s="55">
        <v>3400000</v>
      </c>
      <c r="G27" s="17">
        <v>128146</v>
      </c>
      <c r="H27" s="17">
        <v>5995793</v>
      </c>
      <c r="I27" s="17">
        <v>167952</v>
      </c>
      <c r="J27" s="17">
        <v>5918286</v>
      </c>
      <c r="K27" s="17"/>
      <c r="L27" s="17">
        <v>55</v>
      </c>
      <c r="M27" s="6">
        <f t="shared" si="12"/>
        <v>77452</v>
      </c>
      <c r="N27" s="7">
        <f t="shared" si="1"/>
        <v>174.06723529411764</v>
      </c>
      <c r="O27" s="7">
        <f t="shared" si="4"/>
        <v>174.06723529411764</v>
      </c>
      <c r="P27" s="7">
        <f t="shared" si="2"/>
        <v>98.707310275721653</v>
      </c>
      <c r="Q27" s="41">
        <v>47</v>
      </c>
      <c r="R27" s="40">
        <v>1394</v>
      </c>
    </row>
    <row r="28" spans="1:18" s="4" customFormat="1" ht="21.75" customHeight="1">
      <c r="A28" s="68"/>
      <c r="B28" s="66"/>
      <c r="C28" s="96"/>
      <c r="D28" s="39" t="s">
        <v>4</v>
      </c>
      <c r="E28" s="55">
        <v>6572000</v>
      </c>
      <c r="F28" s="55">
        <v>6572000</v>
      </c>
      <c r="G28" s="17">
        <v>2461911</v>
      </c>
      <c r="H28" s="17">
        <v>7091241</v>
      </c>
      <c r="I28" s="17">
        <v>1979872</v>
      </c>
      <c r="J28" s="17">
        <v>6449772</v>
      </c>
      <c r="K28" s="17"/>
      <c r="L28" s="17">
        <v>103</v>
      </c>
      <c r="M28" s="6">
        <f t="shared" si="12"/>
        <v>641366</v>
      </c>
      <c r="N28" s="7">
        <f t="shared" si="1"/>
        <v>98.140170419963482</v>
      </c>
      <c r="O28" s="7">
        <f t="shared" si="4"/>
        <v>98.140170419963482</v>
      </c>
      <c r="P28" s="7">
        <f t="shared" si="2"/>
        <v>90.954065727000398</v>
      </c>
      <c r="Q28" s="41">
        <v>1857</v>
      </c>
      <c r="R28" s="40">
        <v>73598</v>
      </c>
    </row>
    <row r="29" spans="1:18" s="4" customFormat="1" ht="21.75" customHeight="1">
      <c r="A29" s="68"/>
      <c r="B29" s="66"/>
      <c r="C29" s="97"/>
      <c r="D29" s="39" t="s">
        <v>5</v>
      </c>
      <c r="E29" s="55">
        <v>9523000</v>
      </c>
      <c r="F29" s="55">
        <v>9523000</v>
      </c>
      <c r="G29" s="17">
        <v>888373</v>
      </c>
      <c r="H29" s="17">
        <v>8975202</v>
      </c>
      <c r="I29" s="17">
        <v>888373</v>
      </c>
      <c r="J29" s="17">
        <v>8975202</v>
      </c>
      <c r="K29" s="17"/>
      <c r="L29" s="17"/>
      <c r="M29" s="6">
        <f t="shared" si="12"/>
        <v>0</v>
      </c>
      <c r="N29" s="7">
        <f t="shared" si="1"/>
        <v>94.247632048724142</v>
      </c>
      <c r="O29" s="7">
        <f t="shared" si="4"/>
        <v>94.247632048724142</v>
      </c>
      <c r="P29" s="7">
        <f t="shared" si="2"/>
        <v>100</v>
      </c>
      <c r="Q29" s="41"/>
      <c r="R29" s="40"/>
    </row>
    <row r="30" spans="1:18" s="5" customFormat="1" ht="21.75" customHeight="1">
      <c r="A30" s="68"/>
      <c r="B30" s="65" t="s">
        <v>6</v>
      </c>
      <c r="C30" s="69" t="s">
        <v>7</v>
      </c>
      <c r="D30" s="70"/>
      <c r="E30" s="52">
        <f>SUM(E31,E32,E33,E36:E43)</f>
        <v>254150000</v>
      </c>
      <c r="F30" s="6">
        <f t="shared" ref="F30:M30" si="13">SUM(F31,F32,F33,F36:F43)</f>
        <v>323986000</v>
      </c>
      <c r="G30" s="6">
        <f t="shared" si="13"/>
        <v>22310304</v>
      </c>
      <c r="H30" s="6">
        <f>SUM(H31,H32,H33,H36:H43)</f>
        <v>341891267</v>
      </c>
      <c r="I30" s="6">
        <f t="shared" si="13"/>
        <v>20847298</v>
      </c>
      <c r="J30" s="6">
        <f t="shared" si="13"/>
        <v>337165738</v>
      </c>
      <c r="K30" s="6">
        <f t="shared" si="13"/>
        <v>0</v>
      </c>
      <c r="L30" s="6">
        <f t="shared" si="13"/>
        <v>2360</v>
      </c>
      <c r="M30" s="6">
        <f t="shared" si="13"/>
        <v>4723169</v>
      </c>
      <c r="N30" s="7">
        <f t="shared" si="1"/>
        <v>132.66407161125321</v>
      </c>
      <c r="O30" s="7">
        <f t="shared" si="4"/>
        <v>104.0679961479817</v>
      </c>
      <c r="P30" s="7">
        <f t="shared" si="2"/>
        <v>98.617826936187868</v>
      </c>
      <c r="Q30" s="43">
        <f>SUM(Q31,Q32,Q33,Q36:Q43)</f>
        <v>113403</v>
      </c>
      <c r="R30" s="43">
        <f>SUM(R31,R32,R33,R36:R43)</f>
        <v>1545942</v>
      </c>
    </row>
    <row r="31" spans="1:18" s="4" customFormat="1" ht="21.75" customHeight="1">
      <c r="A31" s="68"/>
      <c r="B31" s="66"/>
      <c r="C31" s="71" t="s">
        <v>8</v>
      </c>
      <c r="D31" s="70"/>
      <c r="E31" s="54">
        <v>13412000</v>
      </c>
      <c r="F31" s="8">
        <v>14500000</v>
      </c>
      <c r="G31" s="17">
        <v>926558</v>
      </c>
      <c r="H31" s="17">
        <v>15680571</v>
      </c>
      <c r="I31" s="17">
        <v>906073</v>
      </c>
      <c r="J31" s="17">
        <v>15423866</v>
      </c>
      <c r="K31" s="17"/>
      <c r="L31" s="17"/>
      <c r="M31" s="6">
        <f>H31-J31-L31</f>
        <v>256705</v>
      </c>
      <c r="N31" s="7">
        <f t="shared" si="1"/>
        <v>115.00049209662988</v>
      </c>
      <c r="O31" s="7">
        <f t="shared" si="4"/>
        <v>106.37148965517243</v>
      </c>
      <c r="P31" s="7">
        <f t="shared" si="2"/>
        <v>98.362910381260988</v>
      </c>
      <c r="Q31" s="41">
        <v>191</v>
      </c>
      <c r="R31" s="40">
        <v>48353</v>
      </c>
    </row>
    <row r="32" spans="1:18" s="4" customFormat="1" ht="21.75" customHeight="1">
      <c r="A32" s="68"/>
      <c r="B32" s="66"/>
      <c r="C32" s="71" t="s">
        <v>9</v>
      </c>
      <c r="D32" s="70"/>
      <c r="E32" s="54">
        <v>39000000</v>
      </c>
      <c r="F32" s="8">
        <v>41720000</v>
      </c>
      <c r="G32" s="17">
        <v>643077</v>
      </c>
      <c r="H32" s="17">
        <v>46209920</v>
      </c>
      <c r="I32" s="17">
        <v>928283</v>
      </c>
      <c r="J32" s="17">
        <v>45651747</v>
      </c>
      <c r="K32" s="17"/>
      <c r="L32" s="17">
        <v>282</v>
      </c>
      <c r="M32" s="6">
        <f>H32-J32-L32</f>
        <v>557891</v>
      </c>
      <c r="N32" s="7">
        <f t="shared" si="1"/>
        <v>117.05576153846154</v>
      </c>
      <c r="O32" s="7">
        <f t="shared" si="4"/>
        <v>109.42412991371044</v>
      </c>
      <c r="P32" s="7">
        <f t="shared" si="2"/>
        <v>98.792092693516892</v>
      </c>
      <c r="Q32" s="41">
        <v>235</v>
      </c>
      <c r="R32" s="40">
        <v>8655</v>
      </c>
    </row>
    <row r="33" spans="1:20" s="4" customFormat="1" ht="21.75" customHeight="1">
      <c r="A33" s="68"/>
      <c r="B33" s="66"/>
      <c r="C33" s="65" t="s">
        <v>35</v>
      </c>
      <c r="D33" s="36" t="s">
        <v>26</v>
      </c>
      <c r="E33" s="53">
        <f>SUM(E34:E35)</f>
        <v>58038000</v>
      </c>
      <c r="F33" s="16">
        <f t="shared" ref="F33:M33" si="14">SUM(F34:F35)</f>
        <v>56766000</v>
      </c>
      <c r="G33" s="16">
        <f>SUM(G34:G35)</f>
        <v>15619646</v>
      </c>
      <c r="H33" s="16">
        <f>SUM(H34:H35)</f>
        <v>63869426</v>
      </c>
      <c r="I33" s="16">
        <f>SUM(I34:I35)</f>
        <v>13999321</v>
      </c>
      <c r="J33" s="16">
        <f>SUM(J34:J35)</f>
        <v>61662597</v>
      </c>
      <c r="K33" s="16">
        <f t="shared" si="14"/>
        <v>0</v>
      </c>
      <c r="L33" s="16">
        <f t="shared" si="14"/>
        <v>346</v>
      </c>
      <c r="M33" s="16">
        <f t="shared" si="14"/>
        <v>2206483</v>
      </c>
      <c r="N33" s="7">
        <f t="shared" si="1"/>
        <v>106.24521348082293</v>
      </c>
      <c r="O33" s="7">
        <f t="shared" si="4"/>
        <v>108.62593277666208</v>
      </c>
      <c r="P33" s="7">
        <f t="shared" si="2"/>
        <v>96.544780283448929</v>
      </c>
      <c r="Q33" s="42">
        <f>SUM(Q34:Q35)</f>
        <v>7812</v>
      </c>
      <c r="R33" s="42">
        <f>SUM(R34:R35)</f>
        <v>273492</v>
      </c>
    </row>
    <row r="34" spans="1:20" s="4" customFormat="1" ht="21.75" customHeight="1">
      <c r="A34" s="68"/>
      <c r="B34" s="66"/>
      <c r="C34" s="96"/>
      <c r="D34" s="37" t="s">
        <v>36</v>
      </c>
      <c r="E34" s="54">
        <v>21102000</v>
      </c>
      <c r="F34" s="8">
        <v>22230000</v>
      </c>
      <c r="G34" s="8">
        <v>8296378</v>
      </c>
      <c r="H34" s="8">
        <v>24876026</v>
      </c>
      <c r="I34" s="8">
        <v>6676053</v>
      </c>
      <c r="J34" s="8">
        <v>22669197</v>
      </c>
      <c r="K34" s="8"/>
      <c r="L34" s="8">
        <v>346</v>
      </c>
      <c r="M34" s="6">
        <v>2206483</v>
      </c>
      <c r="N34" s="7">
        <f>+J34/E34*100</f>
        <v>107.42676997441001</v>
      </c>
      <c r="O34" s="7">
        <f>+J34/F34*100</f>
        <v>101.97569500674763</v>
      </c>
      <c r="P34" s="7">
        <f>+J34/H34*100</f>
        <v>91.128691536180256</v>
      </c>
      <c r="Q34" s="41">
        <v>7812</v>
      </c>
      <c r="R34" s="40">
        <v>273492</v>
      </c>
    </row>
    <row r="35" spans="1:20" s="4" customFormat="1" ht="21.75" customHeight="1">
      <c r="A35" s="68"/>
      <c r="B35" s="66"/>
      <c r="C35" s="97"/>
      <c r="D35" s="37" t="s">
        <v>60</v>
      </c>
      <c r="E35" s="54">
        <v>36936000</v>
      </c>
      <c r="F35" s="8">
        <v>34536000</v>
      </c>
      <c r="G35" s="8">
        <v>7323268</v>
      </c>
      <c r="H35" s="8">
        <v>38993400</v>
      </c>
      <c r="I35" s="8">
        <v>7323268</v>
      </c>
      <c r="J35" s="8">
        <v>38993400</v>
      </c>
      <c r="K35" s="8"/>
      <c r="L35" s="8"/>
      <c r="M35" s="6">
        <f>H35-J35-L35</f>
        <v>0</v>
      </c>
      <c r="N35" s="7">
        <f>+J35/E35*100</f>
        <v>105.57017543859648</v>
      </c>
      <c r="O35" s="7">
        <f>+J35/F35*100</f>
        <v>112.90653231410701</v>
      </c>
      <c r="P35" s="7">
        <f>+J35/H35*100</f>
        <v>100</v>
      </c>
      <c r="Q35" s="41"/>
      <c r="R35" s="40"/>
    </row>
    <row r="36" spans="1:20" s="4" customFormat="1" ht="21.75" customHeight="1">
      <c r="A36" s="68"/>
      <c r="B36" s="66"/>
      <c r="C36" s="71" t="s">
        <v>11</v>
      </c>
      <c r="D36" s="70"/>
      <c r="E36" s="54">
        <v>19000000</v>
      </c>
      <c r="F36" s="8">
        <v>19000000</v>
      </c>
      <c r="G36" s="17">
        <v>2019490</v>
      </c>
      <c r="H36" s="17">
        <v>20402881</v>
      </c>
      <c r="I36" s="17">
        <v>2019490</v>
      </c>
      <c r="J36" s="17">
        <v>20402881</v>
      </c>
      <c r="K36" s="8"/>
      <c r="L36" s="8"/>
      <c r="M36" s="6">
        <f t="shared" ref="M36:M43" si="15">H36-J36-L36</f>
        <v>0</v>
      </c>
      <c r="N36" s="7">
        <f t="shared" si="1"/>
        <v>107.38358421052632</v>
      </c>
      <c r="O36" s="7">
        <f t="shared" si="4"/>
        <v>107.38358421052632</v>
      </c>
      <c r="P36" s="7">
        <f t="shared" si="2"/>
        <v>100</v>
      </c>
      <c r="Q36" s="41"/>
      <c r="R36" s="40"/>
      <c r="T36" s="31"/>
    </row>
    <row r="37" spans="1:20" s="4" customFormat="1" ht="21.75" customHeight="1">
      <c r="A37" s="68"/>
      <c r="B37" s="66"/>
      <c r="C37" s="71" t="s">
        <v>37</v>
      </c>
      <c r="D37" s="70"/>
      <c r="E37" s="54">
        <v>124700000</v>
      </c>
      <c r="F37" s="8">
        <v>192000000</v>
      </c>
      <c r="G37" s="17">
        <v>3101533</v>
      </c>
      <c r="H37" s="17">
        <v>195728469</v>
      </c>
      <c r="I37" s="17">
        <v>2994131</v>
      </c>
      <c r="J37" s="17">
        <v>194024647</v>
      </c>
      <c r="K37" s="8"/>
      <c r="L37" s="8">
        <v>1732</v>
      </c>
      <c r="M37" s="6">
        <f t="shared" si="15"/>
        <v>1702090</v>
      </c>
      <c r="N37" s="7">
        <f t="shared" si="1"/>
        <v>155.59314113873296</v>
      </c>
      <c r="O37" s="7">
        <f t="shared" si="4"/>
        <v>101.05450364583332</v>
      </c>
      <c r="P37" s="7">
        <f t="shared" si="2"/>
        <v>99.129497099371889</v>
      </c>
      <c r="Q37" s="41">
        <v>105165</v>
      </c>
      <c r="R37" s="40">
        <v>1215442</v>
      </c>
      <c r="T37" s="31"/>
    </row>
    <row r="38" spans="1:20" s="4" customFormat="1" ht="21.75" customHeight="1">
      <c r="A38" s="68"/>
      <c r="B38" s="66"/>
      <c r="C38" s="89" t="s">
        <v>0</v>
      </c>
      <c r="D38" s="90"/>
      <c r="E38" s="54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4"/>
        <v>#DIV/0!</v>
      </c>
      <c r="P38" s="7" t="e">
        <f t="shared" si="2"/>
        <v>#DIV/0!</v>
      </c>
      <c r="Q38" s="41"/>
      <c r="R38" s="40"/>
      <c r="T38" s="31"/>
    </row>
    <row r="39" spans="1:20" s="4" customFormat="1" ht="21.75" customHeight="1">
      <c r="A39" s="68"/>
      <c r="B39" s="66"/>
      <c r="C39" s="89" t="s">
        <v>2</v>
      </c>
      <c r="D39" s="90"/>
      <c r="E39" s="54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4"/>
        <v>#DIV/0!</v>
      </c>
      <c r="P39" s="7" t="e">
        <f t="shared" si="2"/>
        <v>#DIV/0!</v>
      </c>
      <c r="Q39" s="41"/>
      <c r="R39" s="40"/>
      <c r="T39" s="31"/>
    </row>
    <row r="40" spans="1:20" s="4" customFormat="1" ht="21.75" customHeight="1">
      <c r="A40" s="68"/>
      <c r="B40" s="66"/>
      <c r="C40" s="89" t="s">
        <v>10</v>
      </c>
      <c r="D40" s="90"/>
      <c r="E40" s="54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4"/>
        <v>#DIV/0!</v>
      </c>
      <c r="P40" s="7" t="e">
        <f t="shared" si="2"/>
        <v>#DIV/0!</v>
      </c>
      <c r="Q40" s="41"/>
      <c r="R40" s="40"/>
      <c r="T40" s="31"/>
    </row>
    <row r="41" spans="1:20" s="4" customFormat="1" ht="21.75" customHeight="1">
      <c r="A41" s="68"/>
      <c r="B41" s="66"/>
      <c r="C41" s="89" t="s">
        <v>12</v>
      </c>
      <c r="D41" s="90"/>
      <c r="E41" s="54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4"/>
        <v>#DIV/0!</v>
      </c>
      <c r="P41" s="7" t="e">
        <f t="shared" si="2"/>
        <v>#DIV/0!</v>
      </c>
      <c r="Q41" s="41"/>
      <c r="R41" s="40"/>
      <c r="T41" s="31"/>
    </row>
    <row r="42" spans="1:20" s="4" customFormat="1" ht="21.75" customHeight="1">
      <c r="A42" s="68"/>
      <c r="B42" s="66"/>
      <c r="C42" s="89" t="s">
        <v>13</v>
      </c>
      <c r="D42" s="90"/>
      <c r="E42" s="54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4"/>
        <v>#DIV/0!</v>
      </c>
      <c r="P42" s="7" t="e">
        <f t="shared" si="2"/>
        <v>#DIV/0!</v>
      </c>
      <c r="Q42" s="41"/>
      <c r="R42" s="40"/>
      <c r="T42" s="31"/>
    </row>
    <row r="43" spans="1:20" s="4" customFormat="1" ht="21.75" customHeight="1" thickBot="1">
      <c r="A43" s="68"/>
      <c r="B43" s="66"/>
      <c r="C43" s="91" t="s">
        <v>38</v>
      </c>
      <c r="D43" s="92"/>
      <c r="E43" s="56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4"/>
        <v>#DIV/0!</v>
      </c>
      <c r="P43" s="28" t="e">
        <f t="shared" si="2"/>
        <v>#DIV/0!</v>
      </c>
      <c r="Q43" s="44"/>
      <c r="R43" s="45"/>
      <c r="T43" s="31"/>
    </row>
    <row r="44" spans="1:20" s="5" customFormat="1" ht="21.75" customHeight="1">
      <c r="A44" s="62" t="s">
        <v>14</v>
      </c>
      <c r="B44" s="93" t="s">
        <v>15</v>
      </c>
      <c r="C44" s="93"/>
      <c r="D44" s="94"/>
      <c r="E44" s="57">
        <f>SUM(E45:E47)</f>
        <v>1500000</v>
      </c>
      <c r="F44" s="29">
        <f t="shared" ref="F44:M44" si="16">SUM(F45:F47)</f>
        <v>1500000</v>
      </c>
      <c r="G44" s="29">
        <f>SUM(G45:G47)</f>
        <v>-672073</v>
      </c>
      <c r="H44" s="29">
        <f t="shared" si="16"/>
        <v>7539895</v>
      </c>
      <c r="I44" s="29">
        <f t="shared" si="16"/>
        <v>-611953</v>
      </c>
      <c r="J44" s="29">
        <f t="shared" si="16"/>
        <v>1635524</v>
      </c>
      <c r="K44" s="29">
        <f t="shared" si="16"/>
        <v>1157</v>
      </c>
      <c r="L44" s="29">
        <f t="shared" si="16"/>
        <v>966423</v>
      </c>
      <c r="M44" s="29">
        <f t="shared" si="16"/>
        <v>4937948</v>
      </c>
      <c r="N44" s="30">
        <f t="shared" si="1"/>
        <v>109.03493333333334</v>
      </c>
      <c r="O44" s="30">
        <f t="shared" si="4"/>
        <v>109.03493333333334</v>
      </c>
      <c r="P44" s="30">
        <f t="shared" si="2"/>
        <v>21.691601806125949</v>
      </c>
      <c r="Q44" s="46">
        <f>SUM(Q45:Q47)</f>
        <v>694885</v>
      </c>
      <c r="R44" s="46">
        <f>SUM(R45:R47)</f>
        <v>2799102</v>
      </c>
      <c r="T44" s="32"/>
    </row>
    <row r="45" spans="1:20" s="4" customFormat="1" ht="21.75" customHeight="1">
      <c r="A45" s="63"/>
      <c r="B45" s="71" t="s">
        <v>16</v>
      </c>
      <c r="C45" s="69"/>
      <c r="D45" s="70"/>
      <c r="E45" s="47">
        <v>363000</v>
      </c>
      <c r="F45" s="47">
        <v>363000</v>
      </c>
      <c r="G45" s="47">
        <v>2873</v>
      </c>
      <c r="H45" s="47">
        <v>847121</v>
      </c>
      <c r="I45" s="47">
        <v>6681</v>
      </c>
      <c r="J45" s="47">
        <v>236045</v>
      </c>
      <c r="K45" s="17">
        <v>1157</v>
      </c>
      <c r="L45" s="17">
        <v>124561</v>
      </c>
      <c r="M45" s="6">
        <f>H45-J45-L45</f>
        <v>486515</v>
      </c>
      <c r="N45" s="7">
        <f t="shared" si="1"/>
        <v>65.026170798898079</v>
      </c>
      <c r="O45" s="7">
        <f t="shared" si="4"/>
        <v>65.026170798898079</v>
      </c>
      <c r="P45" s="7">
        <f t="shared" si="2"/>
        <v>27.864378288343694</v>
      </c>
      <c r="Q45" s="41">
        <v>927</v>
      </c>
      <c r="R45" s="41">
        <v>105800</v>
      </c>
      <c r="T45" s="31"/>
    </row>
    <row r="46" spans="1:20" s="4" customFormat="1" ht="21.75" customHeight="1">
      <c r="A46" s="63"/>
      <c r="B46" s="71" t="s">
        <v>1</v>
      </c>
      <c r="C46" s="69"/>
      <c r="D46" s="70"/>
      <c r="E46" s="47">
        <v>437000</v>
      </c>
      <c r="F46" s="47">
        <v>437000</v>
      </c>
      <c r="G46" s="9">
        <v>307</v>
      </c>
      <c r="H46" s="17">
        <v>1254629</v>
      </c>
      <c r="I46" s="17">
        <v>10349</v>
      </c>
      <c r="J46" s="17">
        <v>724267</v>
      </c>
      <c r="K46" s="17"/>
      <c r="L46" s="17">
        <v>44356</v>
      </c>
      <c r="M46" s="6">
        <f>H46-J46-L46</f>
        <v>486006</v>
      </c>
      <c r="N46" s="7">
        <f t="shared" si="1"/>
        <v>165.73615560640732</v>
      </c>
      <c r="O46" s="7">
        <f t="shared" si="4"/>
        <v>165.73615560640732</v>
      </c>
      <c r="P46" s="7">
        <f t="shared" si="2"/>
        <v>57.727583213842507</v>
      </c>
      <c r="Q46" s="41">
        <v>647</v>
      </c>
      <c r="R46" s="40">
        <v>24062</v>
      </c>
      <c r="T46" s="31"/>
    </row>
    <row r="47" spans="1:20" s="4" customFormat="1" ht="21.75" customHeight="1">
      <c r="A47" s="64"/>
      <c r="B47" s="71" t="s">
        <v>17</v>
      </c>
      <c r="C47" s="69"/>
      <c r="D47" s="70"/>
      <c r="E47" s="54">
        <v>700000</v>
      </c>
      <c r="F47" s="54">
        <v>700000</v>
      </c>
      <c r="G47" s="9">
        <v>-675253</v>
      </c>
      <c r="H47" s="17">
        <v>5438145</v>
      </c>
      <c r="I47" s="17">
        <v>-628983</v>
      </c>
      <c r="J47" s="17">
        <v>675212</v>
      </c>
      <c r="K47" s="17"/>
      <c r="L47" s="17">
        <v>797506</v>
      </c>
      <c r="M47" s="6">
        <f>H47-J47-L47</f>
        <v>3965427</v>
      </c>
      <c r="N47" s="7">
        <f t="shared" si="1"/>
        <v>96.458857142857141</v>
      </c>
      <c r="O47" s="7">
        <f t="shared" si="4"/>
        <v>96.458857142857141</v>
      </c>
      <c r="P47" s="7">
        <f t="shared" si="2"/>
        <v>12.416219133546457</v>
      </c>
      <c r="Q47" s="41">
        <v>693311</v>
      </c>
      <c r="R47" s="40">
        <v>2669240</v>
      </c>
      <c r="T47" s="31"/>
    </row>
    <row r="48" spans="1:20">
      <c r="T48" s="33"/>
    </row>
    <row r="49" spans="20:20">
      <c r="T49" s="33"/>
    </row>
    <row r="50" spans="20:20">
      <c r="T50" s="33"/>
    </row>
    <row r="51" spans="20:20">
      <c r="T51" s="33"/>
    </row>
    <row r="52" spans="20:20">
      <c r="T52" s="33"/>
    </row>
    <row r="53" spans="20:20">
      <c r="T53" s="33"/>
    </row>
    <row r="54" spans="20:20">
      <c r="T54" s="33"/>
    </row>
    <row r="55" spans="20:20">
      <c r="T55" s="33"/>
    </row>
    <row r="56" spans="20:20">
      <c r="T56" s="33"/>
    </row>
    <row r="57" spans="20:20">
      <c r="T57" s="33"/>
    </row>
    <row r="58" spans="20:20">
      <c r="T58" s="33"/>
    </row>
    <row r="59" spans="20:20">
      <c r="T59" s="33"/>
    </row>
    <row r="60" spans="20:20">
      <c r="T60" s="33"/>
    </row>
    <row r="61" spans="20:20">
      <c r="T61" s="33"/>
    </row>
    <row r="62" spans="20:20">
      <c r="T62" s="33"/>
    </row>
    <row r="63" spans="20:20">
      <c r="T63" s="33"/>
    </row>
    <row r="64" spans="20:20">
      <c r="T64" s="33"/>
    </row>
    <row r="65" spans="20:20">
      <c r="T65" s="33"/>
    </row>
    <row r="66" spans="20:20">
      <c r="T66" s="33"/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C19:D1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Windows 사용자</cp:lastModifiedBy>
  <cp:lastPrinted>2018-09-07T06:58:32Z</cp:lastPrinted>
  <dcterms:created xsi:type="dcterms:W3CDTF">1999-04-08T04:49:33Z</dcterms:created>
  <dcterms:modified xsi:type="dcterms:W3CDTF">2019-01-08T01:26:59Z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